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mgmacan\Desktop\TRANSPARENTNOST\PODLOGE\2026\01-2026\"/>
    </mc:Choice>
  </mc:AlternateContent>
  <xr:revisionPtr revIDLastSave="0" documentId="13_ncr:1_{4C8C9FB5-FD91-4ED1-BC84-D857726338FA}" xr6:coauthVersionLast="47" xr6:coauthVersionMax="47" xr10:uidLastSave="{00000000-0000-0000-0000-000000000000}"/>
  <bookViews>
    <workbookView xWindow="20370" yWindow="-120" windowWidth="29040" windowHeight="15840" xr2:uid="{07C6CC63-B6DB-476E-833A-35E38DA3334D}"/>
  </bookViews>
  <sheets>
    <sheet name="012026" sheetId="1" r:id="rId1"/>
  </sheets>
  <definedNames>
    <definedName name="_xlnm._FilterDatabase" localSheetId="0" hidden="1">'012026'!$A$10:$G$216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4" i="1" l="1"/>
  <c r="E52" i="1"/>
  <c r="E143" i="1"/>
  <c r="E175" i="1"/>
  <c r="E78" i="1"/>
  <c r="E145" i="1"/>
  <c r="E204" i="1"/>
  <c r="E154" i="1"/>
  <c r="E207" i="1"/>
  <c r="E159" i="1"/>
  <c r="E167" i="1"/>
  <c r="E176" i="1"/>
  <c r="E166" i="1"/>
  <c r="E152" i="1"/>
  <c r="E130" i="1"/>
  <c r="E131" i="1"/>
  <c r="E211" i="1"/>
  <c r="E67" i="1"/>
  <c r="E137" i="1"/>
  <c r="E68" i="1"/>
  <c r="E141" i="1"/>
  <c r="E168" i="1"/>
  <c r="E117" i="1"/>
  <c r="E115" i="1"/>
  <c r="E97" i="1"/>
  <c r="E139" i="1"/>
  <c r="E91" i="1"/>
  <c r="E39" i="1"/>
  <c r="E38" i="1"/>
  <c r="E33" i="1"/>
  <c r="E34" i="1"/>
  <c r="E36" i="1"/>
  <c r="E35" i="1"/>
  <c r="E112" i="1"/>
  <c r="E181" i="1"/>
  <c r="E212" i="1"/>
  <c r="E197" i="1"/>
  <c r="E170" i="1"/>
  <c r="E202" i="1"/>
  <c r="E213" i="1"/>
  <c r="E99" i="1"/>
  <c r="E19" i="1"/>
  <c r="E161" i="1"/>
  <c r="E150" i="1"/>
  <c r="E151" i="1"/>
  <c r="E215" i="1"/>
  <c r="E190" i="1"/>
  <c r="E108" i="1"/>
  <c r="E187" i="1"/>
  <c r="E169" i="1"/>
  <c r="E122" i="1"/>
  <c r="E179" i="1"/>
  <c r="E37" i="1"/>
  <c r="E116" i="1"/>
  <c r="E135" i="1"/>
  <c r="E160" i="1"/>
  <c r="E132" i="1"/>
  <c r="E178" i="1"/>
  <c r="E56" i="1"/>
  <c r="E61" i="1"/>
  <c r="E189" i="1"/>
  <c r="E172" i="1"/>
  <c r="E96" i="1"/>
  <c r="E173" i="1"/>
  <c r="E171" i="1"/>
  <c r="E157" i="1"/>
  <c r="E144" i="1"/>
  <c r="E165" i="1"/>
  <c r="E156" i="1"/>
  <c r="E182" i="1"/>
  <c r="E113" i="1"/>
  <c r="E48" i="1"/>
  <c r="E183" i="1"/>
  <c r="E203" i="1"/>
  <c r="E119" i="1" l="1"/>
  <c r="E188" i="1"/>
  <c r="E90" i="1"/>
  <c r="E121" i="1"/>
  <c r="E58" i="1"/>
  <c r="E216" i="1"/>
  <c r="E210" i="1"/>
  <c r="E44" i="1"/>
  <c r="E105" i="1"/>
  <c r="E28" i="1"/>
  <c r="E118" i="1"/>
  <c r="E206" i="1" l="1"/>
  <c r="E196" i="1"/>
  <c r="E50" i="1"/>
  <c r="E107" i="1"/>
  <c r="E136" i="1"/>
  <c r="E195" i="1"/>
  <c r="E177" i="1"/>
  <c r="E164" i="1"/>
  <c r="E133" i="1"/>
  <c r="E111" i="1"/>
  <c r="E41" i="1"/>
  <c r="E63" i="1"/>
  <c r="E114" i="1"/>
  <c r="E219" i="1" l="1"/>
</calcChain>
</file>

<file path=xl/sharedStrings.xml><?xml version="1.0" encoding="utf-8"?>
<sst xmlns="http://schemas.openxmlformats.org/spreadsheetml/2006/main" count="853" uniqueCount="467">
  <si>
    <t>NAZIV PRIMATELJA</t>
  </si>
  <si>
    <t>R. BROJ</t>
  </si>
  <si>
    <t>SJEDIŠTE / PREBIVALIŠTE PRIMATELJA</t>
  </si>
  <si>
    <t>ISPLAĆENI IZNOS U €</t>
  </si>
  <si>
    <t>NAZIV ISPLATITELJA</t>
  </si>
  <si>
    <t>VRSTA RASHODA</t>
  </si>
  <si>
    <t>TEHNIČKI SERVISI ŽELJEZNIČKIH VOZILA d.o.o.</t>
  </si>
  <si>
    <t>Strojarska cesta 13, ZAGREB</t>
  </si>
  <si>
    <t>OIB:32246690065</t>
  </si>
  <si>
    <t>Tehnički servisi željezničkih vozila d.o.o.</t>
  </si>
  <si>
    <t>OTP LEASING d.d.</t>
  </si>
  <si>
    <t>opertivni leasing</t>
  </si>
  <si>
    <t>HRVATSKA POŠTANSKA BANKA d.d.</t>
  </si>
  <si>
    <t>Jurišićeva 4, Zagreb</t>
  </si>
  <si>
    <t>bankarska naknada</t>
  </si>
  <si>
    <t>GDPR</t>
  </si>
  <si>
    <t>Hrvatski zavod za zdravstveno osiguranje</t>
  </si>
  <si>
    <t>dopunsko zdravstveno osiguranje</t>
  </si>
  <si>
    <t>članarina HGK</t>
  </si>
  <si>
    <t>Hrvatska gospodarska komora</t>
  </si>
  <si>
    <t>sirovine i materijal</t>
  </si>
  <si>
    <t>MORLAK D.O.O.</t>
  </si>
  <si>
    <t>PEVEX D.D.</t>
  </si>
  <si>
    <t>Petrovaradinska ulica 1, Zagreb</t>
  </si>
  <si>
    <t>Rooseveltov trg 2, Zagreb</t>
  </si>
  <si>
    <t>02958272670</t>
  </si>
  <si>
    <t>Lindlarska ulica 19, Kaštel Lukšić</t>
  </si>
  <si>
    <t>plaće zaposlenika</t>
  </si>
  <si>
    <t>Savska cesta 84, Sesvete</t>
  </si>
  <si>
    <t>PRIVREDNA BANKA ZAGREB d.d.</t>
  </si>
  <si>
    <t>OIB PRIMATELJA / VAT ID</t>
  </si>
  <si>
    <t>Radnička cesta 50, Zagreb</t>
  </si>
  <si>
    <t>02535697732</t>
  </si>
  <si>
    <t>HRVATSKE AUTOCESTE D.O.O.</t>
  </si>
  <si>
    <t>cestarina</t>
  </si>
  <si>
    <t>Ulica Stjepana Širole 4, zagreb</t>
  </si>
  <si>
    <t>eksterne usluge - preračun</t>
  </si>
  <si>
    <t>eksterne usluge uključeno u cijenu km</t>
  </si>
  <si>
    <t>HEP OPSKRBA d.o.o</t>
  </si>
  <si>
    <t>HŽ Infrastruktura d.o.o.</t>
  </si>
  <si>
    <t>električna energija</t>
  </si>
  <si>
    <t>komunalna naknada po osnovi rješenja</t>
  </si>
  <si>
    <t xml:space="preserve">trošak zakupnina/najam objekata </t>
  </si>
  <si>
    <t>voda za piće, pranje, sanitarije</t>
  </si>
  <si>
    <t>LAUS  INTERNATIONAL d.o.o.</t>
  </si>
  <si>
    <t>externe usluge - preračun</t>
  </si>
  <si>
    <t>Ulica Ante Babaje 1, Zagreb</t>
  </si>
  <si>
    <t>Mihanovićeva ulica 12, Zagreb</t>
  </si>
  <si>
    <t>Ulica grada Vukovara 37, Zagreb</t>
  </si>
  <si>
    <t>Dr. Franje Tuđmana 16 B, Sveta Nedjelja</t>
  </si>
  <si>
    <t>OV-ODRZAVANJE VAGONA d.o.o.</t>
  </si>
  <si>
    <t>Strojarska cesta 17, Zagreb</t>
  </si>
  <si>
    <t xml:space="preserve">INA-INDUSTRIJA NAFTE D.D. </t>
  </si>
  <si>
    <t>gorivo za automobile</t>
  </si>
  <si>
    <t>Avenija Većeslava Holjevca 10, Zagreb</t>
  </si>
  <si>
    <t>informatičke usluge</t>
  </si>
  <si>
    <t>ELEKTRONIČKI RAČUNI d.o.o</t>
  </si>
  <si>
    <t>Ulica Simona Gregorčiča 8, Zagreb</t>
  </si>
  <si>
    <t>naknade za rad po ugovoru o djelu</t>
  </si>
  <si>
    <t>Franjo Javor</t>
  </si>
  <si>
    <t>jubilarne naknade</t>
  </si>
  <si>
    <t>GRAD KNIN</t>
  </si>
  <si>
    <t>Dr. Franje Tuđmana 2, Knin</t>
  </si>
  <si>
    <t>troškovi zaštite okoliša - nadzorni audit</t>
  </si>
  <si>
    <t>ADRIA NORMA d.o.o</t>
  </si>
  <si>
    <t>Ulica grada Vukovara 284d, Zagreb</t>
  </si>
  <si>
    <t>nagrada za radne rezultate</t>
  </si>
  <si>
    <t>MESSER CROATIA PLIN  D.O.O</t>
  </si>
  <si>
    <t>Industrijska ulica 1, Zaprešić</t>
  </si>
  <si>
    <t>Martina Ballinga 5, Vinkovci</t>
  </si>
  <si>
    <t>odvoz smeća</t>
  </si>
  <si>
    <t>NEVKOŠ d.o.o.</t>
  </si>
  <si>
    <t>najam strojeva i opreme</t>
  </si>
  <si>
    <t>KSU d.o.o</t>
  </si>
  <si>
    <t>Jurja Dobrile 50, Velika Gorica</t>
  </si>
  <si>
    <t>naknada članovima NO</t>
  </si>
  <si>
    <t>naknada prijevoza na rad i s rada</t>
  </si>
  <si>
    <t>naknada za smrt užeg člana obitelji</t>
  </si>
  <si>
    <t>TELEMACH HRVATSKA D.O.O.</t>
  </si>
  <si>
    <t>Hrvatski Telekom d.d</t>
  </si>
  <si>
    <t>Radnička cesta 21, Zagreb</t>
  </si>
  <si>
    <t>Ulica Josipa Marohnića 1,, Zagreb</t>
  </si>
  <si>
    <t>ČISTOĆA I ZELENILO d.o.o.</t>
  </si>
  <si>
    <t>Gradsko komunalno poduzeće KOMUNALAC d.o.o.</t>
  </si>
  <si>
    <t>UNIKOM D.O.O.</t>
  </si>
  <si>
    <t>DRŽAVNI PRORAČUN REPUBLIKE HRVATSKE</t>
  </si>
  <si>
    <t>OSI naknada</t>
  </si>
  <si>
    <t>A/D  ELECTRONIC D.O.O.</t>
  </si>
  <si>
    <t>AD PLUS D.O.O.</t>
  </si>
  <si>
    <t>ŠARED 26 C; IZOLA, Slovenija</t>
  </si>
  <si>
    <t>ALCA ZAGREB d.o.o.</t>
  </si>
  <si>
    <t>ALTPRO d.o.o</t>
  </si>
  <si>
    <t>AUTO HRVATSKA PSC d.o.o.</t>
  </si>
  <si>
    <t>AUTO MARKET BUS d.o.o.</t>
  </si>
  <si>
    <t>AUTOMEHANIKA d.d</t>
  </si>
  <si>
    <t>reprezentacija</t>
  </si>
  <si>
    <t>ostali troškovi</t>
  </si>
  <si>
    <t>otpremnina</t>
  </si>
  <si>
    <t>putni nalozi - dnevnice</t>
  </si>
  <si>
    <t>poštanske usluge</t>
  </si>
  <si>
    <t>HP HRVATSKA POSTA D.D.</t>
  </si>
  <si>
    <t>BAUHAUS-ZAGREB, KOMANDITNO DRUŠTVO ZA TRGOVINU I USLUGE</t>
  </si>
  <si>
    <t>BOLF D.O.O</t>
  </si>
  <si>
    <t>BUTAN PLIN d.o.o.</t>
  </si>
  <si>
    <t>premije osiguranja osoba</t>
  </si>
  <si>
    <t>EUROHERC OSIGURANJE d.d.</t>
  </si>
  <si>
    <t>premije za AO</t>
  </si>
  <si>
    <t>ELEX d.o.o</t>
  </si>
  <si>
    <t>protupožarna zaštita</t>
  </si>
  <si>
    <t>renta po presudi</t>
  </si>
  <si>
    <t>Mosna 15, Koprivnica</t>
  </si>
  <si>
    <t>Trg Oluje 5.kolovoza 1995, 9, Knin</t>
  </si>
  <si>
    <t>07507345484</t>
  </si>
  <si>
    <t>Ružina ulica 11A, Osijek</t>
  </si>
  <si>
    <t>Uska 1, Čakovec</t>
  </si>
  <si>
    <t>SI99334011</t>
  </si>
  <si>
    <t>Koledovčina 2, Zagreb</t>
  </si>
  <si>
    <t>Orahovac 4, Zagreb</t>
  </si>
  <si>
    <t>Zastavnice 25c, Hrvatski Leskovac</t>
  </si>
  <si>
    <t>Kovinska 4, Zagreb</t>
  </si>
  <si>
    <t>HORVAĆANSKA CESTA 43, Zagreb</t>
  </si>
  <si>
    <t>Poštanska ulica 9, Velika Gorica</t>
  </si>
  <si>
    <t>BAČELIĆ D.O.O</t>
  </si>
  <si>
    <t>Avenija Većeslava Holjevca 54, Zagreb</t>
  </si>
  <si>
    <t>Ulica Velimira Škorpika 27, Zagreb</t>
  </si>
  <si>
    <t>Ulica Ivana Rendića 3, Zagreb</t>
  </si>
  <si>
    <t>ULICA RIJEKE DRAGONJE 23, Novigrad</t>
  </si>
  <si>
    <t>Ul. Grada Vukovara 282, Zagreb</t>
  </si>
  <si>
    <t>Savska 70, Sesvete</t>
  </si>
  <si>
    <t>Bani 71, Zagreb</t>
  </si>
  <si>
    <t>CENTAR ZA KOMBINIRANI TRANSPORT ZAGREB, D.D.</t>
  </si>
  <si>
    <t>trošak prijevoza</t>
  </si>
  <si>
    <t>PRILAZ IVANA VISINA 5, Zagreb</t>
  </si>
  <si>
    <t>C.I.A.K. d.o.o</t>
  </si>
  <si>
    <t>CIAK TOOLS d.o.o.</t>
  </si>
  <si>
    <t>Savska opatovina 36, Zagreb</t>
  </si>
  <si>
    <t>Kovinska ulica 4, Zagreb</t>
  </si>
  <si>
    <t>Čistoća d.o.o Rijeka</t>
  </si>
  <si>
    <t>Dolac 14, Rijeka</t>
  </si>
  <si>
    <t>06531901714</t>
  </si>
  <si>
    <t>trošak plina</t>
  </si>
  <si>
    <t>INA MAZIVA  d.o.o.</t>
  </si>
  <si>
    <t>Radnička cesta 175, Zagreb</t>
  </si>
  <si>
    <t>NARODNE NOVINE d.d.</t>
  </si>
  <si>
    <t>Savski gaj XIII. 6, Zagreb</t>
  </si>
  <si>
    <t>NOVOTECH d.o.o.</t>
  </si>
  <si>
    <t>Ulica Grada Wirgesa 10/9, Samobor</t>
  </si>
  <si>
    <t>tekuće održavanje osnovnih sredstava</t>
  </si>
  <si>
    <t>SMART CORPORATION d.o.o</t>
  </si>
  <si>
    <t>Zavrtnica 5, Zagreb</t>
  </si>
  <si>
    <t>trošak telefona i interneta</t>
  </si>
  <si>
    <t>TŽV GREDELJ d.o.o</t>
  </si>
  <si>
    <t>Vukomerečka cesta 89, Zagreb</t>
  </si>
  <si>
    <t>VODOOPSKRBA I ODVODNJA d.o.o.</t>
  </si>
  <si>
    <t>ĐURO ĐAKOVIC LJEVAONICA d.o.o</t>
  </si>
  <si>
    <t>Ulica 108.brigade ZNG 88, Slavonski Brod</t>
  </si>
  <si>
    <t>Ulica Frana Folnegovića 1, Zagreb</t>
  </si>
  <si>
    <t>KNORR-BREMSE GMBH</t>
  </si>
  <si>
    <t>ATU19269100</t>
  </si>
  <si>
    <t>BEETHOVENGASSE 43-45, MÖDLING, Austrija</t>
  </si>
  <si>
    <t>DB FAHRZEUGINSTANDHALTUNG GMBH</t>
  </si>
  <si>
    <t>Weilburger Str.22, Frankfurt, Njemačka</t>
  </si>
  <si>
    <t>DE114129319</t>
  </si>
  <si>
    <t>Sila-cool d.o.o.</t>
  </si>
  <si>
    <t>Radnička cesta 218, Zagreb</t>
  </si>
  <si>
    <t>01325187263</t>
  </si>
  <si>
    <t>SMIT - COMMERCE d.o.o</t>
  </si>
  <si>
    <t>Gornjostupnička ulica 9B, Stupnik</t>
  </si>
  <si>
    <t>Ulica 144. brigade Hrvatske vojske 1A, Sesvete</t>
  </si>
  <si>
    <t>JEDINSTVO KRAPINA d.o.o.</t>
  </si>
  <si>
    <t>Mihaljekov Jarek 33, Krapina</t>
  </si>
  <si>
    <t>HEP-TOPLINARSTVO d.o.o.</t>
  </si>
  <si>
    <t>toplinska energija</t>
  </si>
  <si>
    <t>Miševečka ulica 15 A, Zagreb</t>
  </si>
  <si>
    <t>zdravstvene usluge</t>
  </si>
  <si>
    <t>STROJOPROMET d.o.o.</t>
  </si>
  <si>
    <t>Zagrebačka ulica 6, Šenkovec</t>
  </si>
  <si>
    <t xml:space="preserve">TED d.o.o. </t>
  </si>
  <si>
    <t>Vrhovčev Vijenac 84,  Zagreb</t>
  </si>
  <si>
    <t>CIAK TRUCK d.o.o.</t>
  </si>
  <si>
    <t>Jelkovečka ulica 5, Sesvete</t>
  </si>
  <si>
    <t>GUMB d.o.o</t>
  </si>
  <si>
    <t>Splitska 10 B, Osijek</t>
  </si>
  <si>
    <t>usluge pranja i glačanja</t>
  </si>
  <si>
    <t>VOITH TURBO d.o.o.</t>
  </si>
  <si>
    <t>Grebenščica 11, Zagreb</t>
  </si>
  <si>
    <t>TM-AUTO d.o.o.</t>
  </si>
  <si>
    <t>tekuće održavanje teretnih vozila</t>
  </si>
  <si>
    <t>COMET d.o.o.</t>
  </si>
  <si>
    <t>Varaždinska 40c, Novi Marof</t>
  </si>
  <si>
    <t>STIREL-PROMET d.o.o.</t>
  </si>
  <si>
    <t>Ulica Vladimira Varićaka 3, Zagreb</t>
  </si>
  <si>
    <t>WURTH-HRVATSKA d.o.o.</t>
  </si>
  <si>
    <t>Lužec 1, Veliko Trgovišće</t>
  </si>
  <si>
    <t>KRISTAL d.o.o. BJELOVAR</t>
  </si>
  <si>
    <t>Ružinovačka 2, Bjelovar</t>
  </si>
  <si>
    <t>HANSA-FLEX Croatia d.o.o.</t>
  </si>
  <si>
    <t>Rimski put 28, Sesvete</t>
  </si>
  <si>
    <t>GLOBEX S.R.L., PODRUZNICA V SLOVENIJI</t>
  </si>
  <si>
    <t>IOC ZAPOLJE I/7, LOGATEC, Slovenija</t>
  </si>
  <si>
    <t>SI19460716</t>
  </si>
  <si>
    <t>SAPONIA d.d.</t>
  </si>
  <si>
    <t>Matije Gupca 2, Osijek</t>
  </si>
  <si>
    <t>VULKAL d.o.o.</t>
  </si>
  <si>
    <t xml:space="preserve"> Samoborska cesta 310, Zagreb</t>
  </si>
  <si>
    <t>VARKOM d.o.o.</t>
  </si>
  <si>
    <t>Trg bana Josipa Jelačića 15, Varaždin</t>
  </si>
  <si>
    <t>MM MODEL d.o.o.</t>
  </si>
  <si>
    <t xml:space="preserve">Babotok 41, Babotok </t>
  </si>
  <si>
    <t>SANTINI D. O.O</t>
  </si>
  <si>
    <t>Ante Starčevića 79, Vinkovci</t>
  </si>
  <si>
    <t>DD SERVIS D.O.O.</t>
  </si>
  <si>
    <t>SISAČKA CESTA , III ODVOJAK BR.7, Zagreb</t>
  </si>
  <si>
    <t>ELEKTROKEM d.o.o.</t>
  </si>
  <si>
    <t>Ulica Augusta Šenoe 69, Zagreb</t>
  </si>
  <si>
    <t>ILV PU D.O.O.</t>
  </si>
  <si>
    <t>ORBICO d.o.o.</t>
  </si>
  <si>
    <t>Koturaška cesta 69, Zagreb</t>
  </si>
  <si>
    <t>Katanićeva 24, Beograd, Srbija</t>
  </si>
  <si>
    <t>OLEUM FLEX d.o.o.</t>
  </si>
  <si>
    <t>Puškarićeva ulica 11 F, Lučko</t>
  </si>
  <si>
    <t>METALPROM d.o.o.</t>
  </si>
  <si>
    <t>Ulica Zdravka Gubaša 6, Samobor</t>
  </si>
  <si>
    <t>ROS-TRGOVINA d.o.o.</t>
  </si>
  <si>
    <t>Učkina ulica 14A, Zagreb</t>
  </si>
  <si>
    <t>BRANKA MEĐUREČAN ČAMBER</t>
  </si>
  <si>
    <t>MEĐIMURJE-PLIN d.o.o. za opskrbu plinom</t>
  </si>
  <si>
    <t>Obrtnička ulica 4, Čakovec</t>
  </si>
  <si>
    <t>troškovi zaštite okoliša</t>
  </si>
  <si>
    <t>ELECTRO-MOTIVE DIESEL LIMITED</t>
  </si>
  <si>
    <t>GB661546137</t>
  </si>
  <si>
    <t>Unit 25 Carcroft Enterprise Park, UK</t>
  </si>
  <si>
    <t>RH FOND ZA ZAŠTITU OKOLIŠA I ENERGETSKU UČINKOVITOST</t>
  </si>
  <si>
    <t>Radnička cesta 80, Zagreb</t>
  </si>
  <si>
    <t>LEŽAJ TRADE d.o.o.</t>
  </si>
  <si>
    <t>Zagrebačka 26, Prigorje Brdovečko</t>
  </si>
  <si>
    <t>DIV LABORATORIJ d.o.o.</t>
  </si>
  <si>
    <t>Ulica Davora Zbiljskog 30, Zagreb</t>
  </si>
  <si>
    <t>STASTO KG</t>
  </si>
  <si>
    <t>ATU70017046</t>
  </si>
  <si>
    <t>RE-BO TIBAN d.o.o.</t>
  </si>
  <si>
    <t>Velikogorička ulica 18C, Velika Gorica</t>
  </si>
  <si>
    <t>Atalian Global Services Croatia d.o.o.</t>
  </si>
  <si>
    <t>usluge čišćenja</t>
  </si>
  <si>
    <t>Garićgradska ulica 18, Zagreb</t>
  </si>
  <si>
    <t>ADRIA GRUPA d.o.o.</t>
  </si>
  <si>
    <t>Ulica Vjekoslava Heinzela 53 A, Zagreb</t>
  </si>
  <si>
    <t>06637660960</t>
  </si>
  <si>
    <t>COVEIN AIR BRAKE SYSTEM SRL</t>
  </si>
  <si>
    <t xml:space="preserve"> IT11579910966</t>
  </si>
  <si>
    <t>PIAZZA LEGA LOMBARDA 1, Milano, Italija</t>
  </si>
  <si>
    <t>OPTICUS IT d.o.o.</t>
  </si>
  <si>
    <t>Ulica Antuna Branka Šimića 22, Zagreb</t>
  </si>
  <si>
    <t>LEXPERA pravne i poslovne informacije d.o.o.</t>
  </si>
  <si>
    <t>troškovi za stručnu literaturu i časopise</t>
  </si>
  <si>
    <t>Ulica Grge Tuškana 37, Zagreb</t>
  </si>
  <si>
    <t>trošak stručnog obrazovanja</t>
  </si>
  <si>
    <t>Thyssenkrupp Elevator Eastern Europe GmbH, P-ZGB</t>
  </si>
  <si>
    <t>Fallerovo šetalište 22, Zagreb</t>
  </si>
  <si>
    <t>ROLOTEHNA d.o.o.</t>
  </si>
  <si>
    <t>Ulica Glogovničke bune 23, Križevci</t>
  </si>
  <si>
    <t>ČETKARSTVO,STOLARIJA GALATERIJA TRGOVINA</t>
  </si>
  <si>
    <t>ZAGREBAČKA 326, Varaždin</t>
  </si>
  <si>
    <t>METAL  PLUS d.o.o.</t>
  </si>
  <si>
    <t>Obrtnička 5, Zagreb</t>
  </si>
  <si>
    <t>DAL TRANS j.d.o.o.</t>
  </si>
  <si>
    <t>Predavec Križevački 21, Sveti Ivan Žabno</t>
  </si>
  <si>
    <t>VD TEHNOFILTER  d.o.o</t>
  </si>
  <si>
    <t>Velikogorička 20 - Staro Čiće, Velika Gorica</t>
  </si>
  <si>
    <t>TRINA obrt za trgovinu</t>
  </si>
  <si>
    <t>KG ZELINA d.o.o.</t>
  </si>
  <si>
    <t>ORBAN TEHNIKA D.O.O.</t>
  </si>
  <si>
    <t>VIKLER d.o.o.</t>
  </si>
  <si>
    <t>ELMAR INTERNATIONAL D.O.O.</t>
  </si>
  <si>
    <t>Zagrebačka cesta 194, Zagreb</t>
  </si>
  <si>
    <t>TEHNOGUMA d.o.o. za proiz. i promet gumenih poizvoda</t>
  </si>
  <si>
    <t>Obrtnička ulica 1, Zagreb</t>
  </si>
  <si>
    <t>Ulica Milutina Barača 4A, Sv Ivan Zelina</t>
  </si>
  <si>
    <t>Vinogradska cesta 79, Zagreb</t>
  </si>
  <si>
    <t>Milutina Barača 7, Rijeka</t>
  </si>
  <si>
    <t>MOLEROVA 47, Beograd, Srbija</t>
  </si>
  <si>
    <t>KONČAR - ELEKTRIČNA  VOZILA  d.d.</t>
  </si>
  <si>
    <t>naknada učeniku za naukovanje</t>
  </si>
  <si>
    <t>tekuće održavanje automobila</t>
  </si>
  <si>
    <t>Josipa Matasovića 1, Vinkovci</t>
  </si>
  <si>
    <t>STP 'AUTOKLUB VINKOVCI'</t>
  </si>
  <si>
    <t>tehnički pregled i registracija vozila</t>
  </si>
  <si>
    <t>Capraška ulica 6, Zagreb</t>
  </si>
  <si>
    <t>DK STROJNA OBRADA METALA</t>
  </si>
  <si>
    <t>ZAGORSKA SELA 33, ZAGORSKA SELA</t>
  </si>
  <si>
    <t>TEKNOXGROUP HRVATSKA D.O.O.</t>
  </si>
  <si>
    <t>Zastavnice 25D, Hrvatski Leskovac</t>
  </si>
  <si>
    <t>VINCORION AS GMBH</t>
  </si>
  <si>
    <t>DE812506475</t>
  </si>
  <si>
    <t>Feldstr.155. Wedel, Njemačka</t>
  </si>
  <si>
    <t>PULA HERCULANEA d.o.o.</t>
  </si>
  <si>
    <t>Trg I. istarske brigade 14, Pula</t>
  </si>
  <si>
    <t xml:space="preserve">Specijalistička ord. med.  rada Grozdana Hanžek </t>
  </si>
  <si>
    <t>ZAGREBAČKA 94a, Varaždin</t>
  </si>
  <si>
    <t>KOMUNALNO PODUZEĆE D.O.O.</t>
  </si>
  <si>
    <t>Trg oluje 9, Knin</t>
  </si>
  <si>
    <t>FINANCIJSKA AGENCIJA</t>
  </si>
  <si>
    <t>Ulica grada Vukovara 70, Zagreb</t>
  </si>
  <si>
    <t>na</t>
  </si>
  <si>
    <t>Buzinska cesta 58, Buzin</t>
  </si>
  <si>
    <t>smještaj radnika na službenom putu</t>
  </si>
  <si>
    <t>TIM KABEL D.O.O.</t>
  </si>
  <si>
    <t>Savska cesta 103, Sesvete</t>
  </si>
  <si>
    <t>POPIJAC-KOVINAR d.o.o.</t>
  </si>
  <si>
    <t>Velikogorička 18, Vukovina</t>
  </si>
  <si>
    <t>M PLUS d.o.o.</t>
  </si>
  <si>
    <t>Jezdarska ulica 22, Maribor, Slovenija</t>
  </si>
  <si>
    <t>SI42258618</t>
  </si>
  <si>
    <t>LUMIO21 D.O.O.</t>
  </si>
  <si>
    <t>Gradiška ulica 3, Zagreb</t>
  </si>
  <si>
    <t>VENTILATOR KLIMA TEHNIKA d.o.o.</t>
  </si>
  <si>
    <t>J.Novosela 23, Oborovo Bistransko</t>
  </si>
  <si>
    <t xml:space="preserve">CAMINUS j.d.o.o. </t>
  </si>
  <si>
    <t>06221600831</t>
  </si>
  <si>
    <t>Ulica Janka Jurkovića 5, Varaždin</t>
  </si>
  <si>
    <t>Straža 111, Viškovo</t>
  </si>
  <si>
    <t>AUTO STELLA</t>
  </si>
  <si>
    <t>Feldstraße 9 d, Innsbruck, Austrija</t>
  </si>
  <si>
    <t>B.HEPWORTH &amp; COMPANY LTD</t>
  </si>
  <si>
    <t>4 MERSE ROAD,WORCESTERSHIRE, UK</t>
  </si>
  <si>
    <t>GB369302837</t>
  </si>
  <si>
    <t>BIBUS ZAGREB D.O.O.</t>
  </si>
  <si>
    <t>Kovinska ulica 28, Zagreb</t>
  </si>
  <si>
    <t>Hrvoja Vukčić - Hrvatinića 118A, Vinkovci</t>
  </si>
  <si>
    <t>Dužice 19, Zagreb</t>
  </si>
  <si>
    <t xml:space="preserve">ZAGREB DATA d.o.o. </t>
  </si>
  <si>
    <t>Hrvatskog proljeća 28, Zagreb</t>
  </si>
  <si>
    <t>PBZ LEASING d.o.o.</t>
  </si>
  <si>
    <t>Radnička cesta 44, Zagreb</t>
  </si>
  <si>
    <t>KOHL24.de  GmbH</t>
  </si>
  <si>
    <t>DE327377339</t>
  </si>
  <si>
    <t>Ostrach, Njemačka</t>
  </si>
  <si>
    <t>CENTAR ZA VOZILA HRVATSKE D.D.</t>
  </si>
  <si>
    <t xml:space="preserve">FOERCH d.o.o </t>
  </si>
  <si>
    <t>VAR d.o.o.</t>
  </si>
  <si>
    <t>Ulica Ivana Keleka 18 a, Sesvete</t>
  </si>
  <si>
    <t>Trgovački obrt "MARIĆ COMMERCE", vl. Ivica Marić</t>
  </si>
  <si>
    <t>7. GBR 24, KNIN</t>
  </si>
  <si>
    <t>Maksimilijana Vrhovca 11, Karlovac</t>
  </si>
  <si>
    <t>HRVATSKO DRUŠTVO ŽELJEZNIČKIH INŽENJERA</t>
  </si>
  <si>
    <t>troškovi oglašavanja</t>
  </si>
  <si>
    <t>KOVIS d.o.o.</t>
  </si>
  <si>
    <t>BIJUK HPC d.o.o.</t>
  </si>
  <si>
    <t>Vrbovec 1a, Vrbovec Samoborski</t>
  </si>
  <si>
    <t>KD VODOVOD I KANALIZACIJA d.o.o.</t>
  </si>
  <si>
    <t>ILIRIC-EKO d.o.o.</t>
  </si>
  <si>
    <t>MALTAR d.o.o.</t>
  </si>
  <si>
    <t>Ulica Franca Prešerna 1, Varaždin</t>
  </si>
  <si>
    <t>SET d.o.o.</t>
  </si>
  <si>
    <t>Pakračka ulica 3, Bjelovar</t>
  </si>
  <si>
    <t>Petrinjska 89, Zagreb</t>
  </si>
  <si>
    <t>EKO-DERATIZACIJA D.O.O.</t>
  </si>
  <si>
    <t>Črnkovečka 9 A, Zagreb</t>
  </si>
  <si>
    <t>trošak deratizacije i dezinfekcije</t>
  </si>
  <si>
    <t>GROUPAMA OSIGURANJE d.d.</t>
  </si>
  <si>
    <t>Ulica grada Vukovara 284, Zagreb</t>
  </si>
  <si>
    <t>EURO ROSA IP d.o.o.</t>
  </si>
  <si>
    <t>Froudeova ulica 3, Zagreb</t>
  </si>
  <si>
    <t>TOMISLAV BALAŽINEC AUTOPRIJEVOZNIK</t>
  </si>
  <si>
    <t>Ivana Gundulića 4, Varaždinske toplice</t>
  </si>
  <si>
    <t>BENEFIT SYSTEMS D.O.O.</t>
  </si>
  <si>
    <t>Ulica Vjekoslava Heinzela 44, Zagreb</t>
  </si>
  <si>
    <t>IVAGO D.O.O.</t>
  </si>
  <si>
    <t>Bulvanova 18, Zagreb</t>
  </si>
  <si>
    <t>PARTNER LOGISTICS d.o.o.</t>
  </si>
  <si>
    <t>Ulica Milana Amruša 10, Zagreb</t>
  </si>
  <si>
    <t>dar djeci</t>
  </si>
  <si>
    <t>SPAZ d.o.o.</t>
  </si>
  <si>
    <t>Fallerovo Šetalište 22, Zagreb</t>
  </si>
  <si>
    <t>OMNIMERKUR D.O.O.</t>
  </si>
  <si>
    <t>Gornjostupnička ulica 1B, Gornji Stupnik</t>
  </si>
  <si>
    <t>SIJ RAVNE SYSTEMS d.o.o.</t>
  </si>
  <si>
    <t>Koroška cesta 14, Slovenija</t>
  </si>
  <si>
    <t>SI75949504</t>
  </si>
  <si>
    <t>HIDROPNEUMATIKA d.o.o.</t>
  </si>
  <si>
    <t>Gornje Psarjevo 16/B, Sveti Ivan Zelina</t>
  </si>
  <si>
    <t>HABERKORN d.o.o.</t>
  </si>
  <si>
    <t>Franje Tuđmana 16, Sveta Nedjelja</t>
  </si>
  <si>
    <t>SI15409554</t>
  </si>
  <si>
    <t>BREZINA 102, Slovenija</t>
  </si>
  <si>
    <t>SI27106870</t>
  </si>
  <si>
    <t>ODVJETNIČKO DRUŠTVO KOS &amp; PARTNERI j.t.d.</t>
  </si>
  <si>
    <t>odvjetničke usluge</t>
  </si>
  <si>
    <t>Ulica Natka Nodila 1, Zagreb</t>
  </si>
  <si>
    <t>PETER OFNER GMBH</t>
  </si>
  <si>
    <t>INDUSTRIESTRASSE 336, Austrija</t>
  </si>
  <si>
    <t>ATU50204700</t>
  </si>
  <si>
    <t>EL-ZAP d.o.o.</t>
  </si>
  <si>
    <t>Ulica Augusta Šenoe 43, Zaprešić</t>
  </si>
  <si>
    <t>Alpska cesta 43. 4248 LESCE. Slovenija</t>
  </si>
  <si>
    <t>TIO PNEVMATIKA d.o.o.</t>
  </si>
  <si>
    <t>SI28577132</t>
  </si>
  <si>
    <t>TEXTILE CARE SERVICES d.o.o.</t>
  </si>
  <si>
    <t>Ulica Ivana Lackovića Croate 10, Odra</t>
  </si>
  <si>
    <t>00232292406</t>
  </si>
  <si>
    <t>DEUTA-WERKE GmbH</t>
  </si>
  <si>
    <t>PAFFRATHER STRASSE 140, Njemačka</t>
  </si>
  <si>
    <t>DE265417448</t>
  </si>
  <si>
    <t>TREA TRADE d.o.o.</t>
  </si>
  <si>
    <t>Marinići, Blažići 2A, Viškovo</t>
  </si>
  <si>
    <t>trošak carinskog zastupanja</t>
  </si>
  <si>
    <t>EXTEH d.o.o.</t>
  </si>
  <si>
    <t>Stubička ulica 195, Jablanovec</t>
  </si>
  <si>
    <t>TAPESS d. o. o.</t>
  </si>
  <si>
    <t>Kukuljanovo 336, Kukuljanovo</t>
  </si>
  <si>
    <t>ALTOCOMM d.o.o.</t>
  </si>
  <si>
    <t>Hrelićka ulica 10/1, Zagreb</t>
  </si>
  <si>
    <t>Margaretska 3, Zagreb</t>
  </si>
  <si>
    <t>TOKIĆ D.D.</t>
  </si>
  <si>
    <t>DUPLICO d.o.o.</t>
  </si>
  <si>
    <t>Svetonedeljska cesta 18, Kalinovica</t>
  </si>
  <si>
    <t>TINEX &amp; BELL d.o.o.</t>
  </si>
  <si>
    <t>Poslovna cona B 20, Šenčur, Slovenija</t>
  </si>
  <si>
    <t>ALSTOM TRANSPORTATION GERMANY GmbH</t>
  </si>
  <si>
    <t>DE811928847</t>
  </si>
  <si>
    <t>Am Rathenaupark 1,Hennigsdorf, Njemačka</t>
  </si>
  <si>
    <t>K7 D.O.O.</t>
  </si>
  <si>
    <t>Ulica Kračina 8, Bartolovec</t>
  </si>
  <si>
    <t>Gostionica "TRI LOVCA" vl. Milan Reljić</t>
  </si>
  <si>
    <t>4. gardijske 32, Knin</t>
  </si>
  <si>
    <t>MAG SISTEM d.o.o.</t>
  </si>
  <si>
    <t>Put Brižina 19, Kaštel Sućurac</t>
  </si>
  <si>
    <t>GRAĐA D.D. SOLIN</t>
  </si>
  <si>
    <t>Vranjički put 2, Solin</t>
  </si>
  <si>
    <t>KODRA d.o.o.</t>
  </si>
  <si>
    <t>Vrtna ulica 40, Bartolovec</t>
  </si>
  <si>
    <t>ELEKTROREMONT SUBOTICA d.o.o.</t>
  </si>
  <si>
    <t>IVANA MEŠTROVIĆA 2, Subotica, Srbija</t>
  </si>
  <si>
    <t>SR100843775</t>
  </si>
  <si>
    <t>TROŠENJE SREDSTAVA U SIJEČNJU 2026.</t>
  </si>
  <si>
    <t>EUROPROMET ZAGREB J.D.O.O.</t>
  </si>
  <si>
    <t>Žuti breg 93, Zagreb</t>
  </si>
  <si>
    <t>MEĐIMURKA BS D.O.O.</t>
  </si>
  <si>
    <t>Trg Republike 6, Čakovec</t>
  </si>
  <si>
    <t xml:space="preserve">Ustanova za medicinu rada i sporta TRKULJA </t>
  </si>
  <si>
    <t>FRIGO&amp;CO d.o.o.</t>
  </si>
  <si>
    <t>Gospodarska ulica 29/A, Varaždin</t>
  </si>
  <si>
    <t>VINKOPROM d.o.o</t>
  </si>
  <si>
    <t>Hrvoja Vukčić - Hrvatinića 108, Vinkovci</t>
  </si>
  <si>
    <t xml:space="preserve"> 00721719381</t>
  </si>
  <si>
    <t>HIDRAULIKA-FLEX d.o.o.</t>
  </si>
  <si>
    <t>regres za prethodno razdoblje</t>
  </si>
  <si>
    <t>KONČAR - Motori i električni sustavi d.o.o.</t>
  </si>
  <si>
    <t>Ulica Josipa Mokrovića 8, Zagreb</t>
  </si>
  <si>
    <t>KONČAR DISTRIB. I SPECIJ. TRANSFORMATORI D.D.</t>
  </si>
  <si>
    <t>KOMTEH d.o.o.</t>
  </si>
  <si>
    <t>Ulica Josipa Zorića 39, Dugo Selo</t>
  </si>
  <si>
    <t>"FABOOLA" PROIZVODNI I USLUŽNI OBRT</t>
  </si>
  <si>
    <t>VLAŠKA 103, Zagreb</t>
  </si>
  <si>
    <t>PTMG D.O.O.</t>
  </si>
  <si>
    <t>Gornjostupnička ulica 18, Gornji Stupnik</t>
  </si>
  <si>
    <t>MARKOJA d.o.o.</t>
  </si>
  <si>
    <t>Selska cesta 93, Zagreb</t>
  </si>
  <si>
    <t>Adriatic Zagreb Factoring d.o.o.</t>
  </si>
  <si>
    <t>sirovine i materijal (cesija)</t>
  </si>
  <si>
    <t>Ulica Andrije Žaje 61, Zagreb</t>
  </si>
  <si>
    <t>ZIRS UČILIŠTE - USTANOVA ZA OBRAZOVANJE ODRASLIH d.o.o.</t>
  </si>
  <si>
    <t>Ulica grada Vukovara 68, Zagreb</t>
  </si>
  <si>
    <t>ZF FRIEDRICHSHAFEN AG</t>
  </si>
  <si>
    <t>Löwentaler Str. 20, Friedrichshafen, Njemačka</t>
  </si>
  <si>
    <t>DE145374190</t>
  </si>
  <si>
    <t>Ukupno u siječnju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</si>
</sst>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i/>
      <sz val="9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9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4" fillId="0" borderId="0"/>
  </cellStyleXfs>
  <cellXfs count="54">
    <xf numFmtId="0" fontId="0" fillId="0" borderId="0" xfId="0"/>
    <xf numFmtId="0" fontId="1" fillId="0" borderId="0" xfId="0" applyFont="1"/>
    <xf numFmtId="0" fontId="1" fillId="0" borderId="1" xfId="0" applyFont="1" applyBorder="1"/>
    <xf numFmtId="0" fontId="3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1" fillId="2" borderId="1" xfId="0" applyFont="1" applyFill="1" applyBorder="1"/>
    <xf numFmtId="0" fontId="5" fillId="0" borderId="0" xfId="1" applyFont="1" applyAlignment="1">
      <alignment horizontal="left"/>
    </xf>
    <xf numFmtId="0" fontId="5" fillId="0" borderId="0" xfId="1" applyFont="1"/>
    <xf numFmtId="4" fontId="1" fillId="0" borderId="1" xfId="0" applyNumberFormat="1" applyFont="1" applyBorder="1"/>
    <xf numFmtId="0" fontId="1" fillId="2" borderId="1" xfId="0" applyFont="1" applyFill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4" fontId="1" fillId="0" borderId="0" xfId="0" applyNumberFormat="1" applyFont="1"/>
    <xf numFmtId="4" fontId="3" fillId="0" borderId="1" xfId="0" applyNumberFormat="1" applyFont="1" applyBorder="1" applyAlignment="1">
      <alignment horizontal="center"/>
    </xf>
    <xf numFmtId="4" fontId="1" fillId="0" borderId="2" xfId="0" applyNumberFormat="1" applyFont="1" applyBorder="1"/>
    <xf numFmtId="4" fontId="1" fillId="0" borderId="5" xfId="0" applyNumberFormat="1" applyFont="1" applyBorder="1"/>
    <xf numFmtId="4" fontId="1" fillId="0" borderId="4" xfId="0" applyNumberFormat="1" applyFont="1" applyBorder="1"/>
    <xf numFmtId="4" fontId="1" fillId="0" borderId="6" xfId="0" applyNumberFormat="1" applyFont="1" applyBorder="1"/>
    <xf numFmtId="0" fontId="1" fillId="2" borderId="2" xfId="0" applyFont="1" applyFill="1" applyBorder="1"/>
    <xf numFmtId="4" fontId="1" fillId="0" borderId="3" xfId="0" applyNumberFormat="1" applyFont="1" applyBorder="1"/>
    <xf numFmtId="0" fontId="1" fillId="2" borderId="2" xfId="0" applyFont="1" applyFill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5" fillId="0" borderId="0" xfId="1" applyFont="1" applyAlignment="1">
      <alignment horizontal="center"/>
    </xf>
    <xf numFmtId="0" fontId="1" fillId="2" borderId="4" xfId="0" applyFont="1" applyFill="1" applyBorder="1" applyAlignment="1">
      <alignment horizontal="left" vertical="center"/>
    </xf>
    <xf numFmtId="0" fontId="1" fillId="0" borderId="2" xfId="0" applyFont="1" applyBorder="1"/>
    <xf numFmtId="0" fontId="1" fillId="0" borderId="5" xfId="0" applyFont="1" applyBorder="1"/>
    <xf numFmtId="0" fontId="1" fillId="0" borderId="6" xfId="0" applyFont="1" applyBorder="1"/>
    <xf numFmtId="0" fontId="1" fillId="2" borderId="4" xfId="0" applyFont="1" applyFill="1" applyBorder="1"/>
    <xf numFmtId="0" fontId="1" fillId="0" borderId="4" xfId="0" applyFont="1" applyBorder="1"/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2" borderId="3" xfId="0" applyFont="1" applyFill="1" applyBorder="1"/>
    <xf numFmtId="0" fontId="1" fillId="0" borderId="3" xfId="0" applyFont="1" applyBorder="1"/>
    <xf numFmtId="0" fontId="1" fillId="0" borderId="2" xfId="0" quotePrefix="1" applyFont="1" applyBorder="1" applyAlignment="1">
      <alignment horizontal="center"/>
    </xf>
    <xf numFmtId="0" fontId="1" fillId="2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2" borderId="7" xfId="0" applyFont="1" applyFill="1" applyBorder="1" applyAlignment="1">
      <alignment horizontal="left" vertical="center"/>
    </xf>
    <xf numFmtId="0" fontId="1" fillId="2" borderId="8" xfId="0" applyFont="1" applyFill="1" applyBorder="1" applyAlignment="1">
      <alignment horizontal="left" vertical="center"/>
    </xf>
    <xf numFmtId="0" fontId="1" fillId="0" borderId="9" xfId="0" applyFont="1" applyBorder="1" applyAlignment="1">
      <alignment horizontal="center" vertical="center"/>
    </xf>
    <xf numFmtId="0" fontId="1" fillId="2" borderId="5" xfId="0" applyFont="1" applyFill="1" applyBorder="1" applyAlignment="1">
      <alignment horizontal="left" vertical="center"/>
    </xf>
    <xf numFmtId="0" fontId="1" fillId="2" borderId="6" xfId="0" applyFont="1" applyFill="1" applyBorder="1" applyAlignment="1">
      <alignment horizontal="left" vertical="center"/>
    </xf>
    <xf numFmtId="0" fontId="1" fillId="2" borderId="9" xfId="0" applyFont="1" applyFill="1" applyBorder="1" applyAlignment="1">
      <alignment horizontal="left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left" vertical="center"/>
    </xf>
    <xf numFmtId="0" fontId="1" fillId="0" borderId="3" xfId="0" applyFont="1" applyBorder="1" applyAlignment="1">
      <alignment horizontal="center" vertical="center"/>
    </xf>
    <xf numFmtId="0" fontId="1" fillId="2" borderId="3" xfId="0" applyFont="1" applyFill="1" applyBorder="1" applyAlignment="1">
      <alignment horizontal="left" vertical="center"/>
    </xf>
    <xf numFmtId="0" fontId="5" fillId="0" borderId="0" xfId="1" applyFont="1" applyAlignment="1">
      <alignment horizontal="left"/>
    </xf>
    <xf numFmtId="0" fontId="2" fillId="0" borderId="0" xfId="0" applyFont="1" applyAlignment="1">
      <alignment horizontal="center"/>
    </xf>
    <xf numFmtId="4" fontId="3" fillId="0" borderId="0" xfId="0" applyNumberFormat="1" applyFont="1"/>
    <xf numFmtId="0" fontId="3" fillId="0" borderId="0" xfId="0" applyFont="1" applyAlignment="1">
      <alignment horizontal="right"/>
    </xf>
  </cellXfs>
  <cellStyles count="2">
    <cellStyle name="Normal 2 2" xfId="1" xr:uid="{22BC5AE9-5B79-4F2A-A8FB-8BF6F9D07AFB}"/>
    <cellStyle name="Normalno" xfId="0" builtinId="0"/>
  </cellStyles>
  <dxfs count="0"/>
  <tableStyles count="0" defaultTableStyle="TableStyleMedium2" defaultPivotStyle="PivotStyleLight16"/>
  <colors>
    <mruColors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</xdr:col>
      <xdr:colOff>838200</xdr:colOff>
      <xdr:row>3</xdr:row>
      <xdr:rowOff>123825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6B2354E6-CCED-4A3E-9EDA-2ACFEAD750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2400"/>
          <a:ext cx="144780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50F4FB-0261-43D0-828A-F0FFB9B4258F}">
  <sheetPr codeName="List1"/>
  <dimension ref="A5:J219"/>
  <sheetViews>
    <sheetView tabSelected="1" workbookViewId="0">
      <selection activeCell="B218" sqref="B218"/>
    </sheetView>
  </sheetViews>
  <sheetFormatPr defaultRowHeight="12" x14ac:dyDescent="0.2"/>
  <cols>
    <col min="1" max="1" width="9.140625" style="10"/>
    <col min="2" max="2" width="52" style="1" customWidth="1"/>
    <col min="3" max="3" width="20" style="10" bestFit="1" customWidth="1"/>
    <col min="4" max="4" width="32.42578125" style="1" bestFit="1" customWidth="1"/>
    <col min="5" max="5" width="16.42578125" style="13" bestFit="1" customWidth="1"/>
    <col min="6" max="6" width="33.140625" style="1" bestFit="1" customWidth="1"/>
    <col min="7" max="7" width="39.7109375" style="1" customWidth="1"/>
    <col min="8" max="9" width="9.140625" style="1"/>
    <col min="10" max="10" width="10" style="1" bestFit="1" customWidth="1"/>
    <col min="11" max="16384" width="9.140625" style="1"/>
  </cols>
  <sheetData>
    <row r="5" spans="1:7" x14ac:dyDescent="0.2">
      <c r="A5" s="6" t="s">
        <v>6</v>
      </c>
      <c r="B5" s="7"/>
    </row>
    <row r="6" spans="1:7" x14ac:dyDescent="0.2">
      <c r="A6" s="50" t="s">
        <v>7</v>
      </c>
      <c r="B6" s="50"/>
    </row>
    <row r="7" spans="1:7" x14ac:dyDescent="0.2">
      <c r="A7" s="50" t="s">
        <v>8</v>
      </c>
      <c r="B7" s="50"/>
    </row>
    <row r="8" spans="1:7" x14ac:dyDescent="0.2">
      <c r="A8" s="23"/>
      <c r="B8" s="6"/>
      <c r="C8" s="51" t="s">
        <v>434</v>
      </c>
      <c r="D8" s="51"/>
      <c r="E8" s="51"/>
      <c r="F8" s="51"/>
    </row>
    <row r="10" spans="1:7" x14ac:dyDescent="0.2">
      <c r="A10" s="3" t="s">
        <v>1</v>
      </c>
      <c r="B10" s="4" t="s">
        <v>0</v>
      </c>
      <c r="C10" s="3" t="s">
        <v>30</v>
      </c>
      <c r="D10" s="4" t="s">
        <v>2</v>
      </c>
      <c r="E10" s="14" t="s">
        <v>3</v>
      </c>
      <c r="F10" s="4" t="s">
        <v>4</v>
      </c>
      <c r="G10" s="3" t="s">
        <v>5</v>
      </c>
    </row>
    <row r="11" spans="1:7" x14ac:dyDescent="0.2">
      <c r="A11" s="11">
        <v>1</v>
      </c>
      <c r="B11" s="5" t="s">
        <v>10</v>
      </c>
      <c r="C11" s="11">
        <v>23780250353</v>
      </c>
      <c r="D11" s="5" t="s">
        <v>23</v>
      </c>
      <c r="E11" s="8">
        <v>2520.39</v>
      </c>
      <c r="F11" s="5" t="s">
        <v>9</v>
      </c>
      <c r="G11" s="2" t="s">
        <v>11</v>
      </c>
    </row>
    <row r="12" spans="1:7" x14ac:dyDescent="0.2">
      <c r="A12" s="11">
        <v>2</v>
      </c>
      <c r="B12" s="5" t="s">
        <v>351</v>
      </c>
      <c r="C12" s="11">
        <v>66734484850</v>
      </c>
      <c r="D12" s="5" t="s">
        <v>352</v>
      </c>
      <c r="E12" s="8">
        <v>2551.33</v>
      </c>
      <c r="F12" s="5" t="s">
        <v>9</v>
      </c>
      <c r="G12" s="2" t="s">
        <v>305</v>
      </c>
    </row>
    <row r="13" spans="1:7" x14ac:dyDescent="0.2">
      <c r="A13" s="11">
        <v>3</v>
      </c>
      <c r="B13" s="5" t="s">
        <v>12</v>
      </c>
      <c r="C13" s="11">
        <v>87939104217</v>
      </c>
      <c r="D13" s="5" t="s">
        <v>13</v>
      </c>
      <c r="E13" s="8">
        <v>32.159999999999997</v>
      </c>
      <c r="F13" s="5" t="s">
        <v>9</v>
      </c>
      <c r="G13" s="2" t="s">
        <v>14</v>
      </c>
    </row>
    <row r="14" spans="1:7" x14ac:dyDescent="0.2">
      <c r="A14" s="11">
        <v>4</v>
      </c>
      <c r="B14" s="5" t="s">
        <v>297</v>
      </c>
      <c r="C14" s="11">
        <v>34604734054</v>
      </c>
      <c r="D14" s="5" t="s">
        <v>298</v>
      </c>
      <c r="E14" s="8">
        <v>55.67</v>
      </c>
      <c r="F14" s="5" t="s">
        <v>9</v>
      </c>
      <c r="G14" s="2" t="s">
        <v>174</v>
      </c>
    </row>
    <row r="15" spans="1:7" x14ac:dyDescent="0.2">
      <c r="A15" s="11">
        <v>5</v>
      </c>
      <c r="B15" s="5" t="s">
        <v>15</v>
      </c>
      <c r="C15" s="11" t="s">
        <v>15</v>
      </c>
      <c r="D15" s="5" t="s">
        <v>15</v>
      </c>
      <c r="E15" s="8">
        <v>1200</v>
      </c>
      <c r="F15" s="5" t="s">
        <v>9</v>
      </c>
      <c r="G15" s="2" t="s">
        <v>446</v>
      </c>
    </row>
    <row r="16" spans="1:7" ht="12" customHeight="1" x14ac:dyDescent="0.2">
      <c r="A16" s="11">
        <v>6</v>
      </c>
      <c r="B16" s="5" t="s">
        <v>16</v>
      </c>
      <c r="C16" s="12" t="s">
        <v>25</v>
      </c>
      <c r="D16" s="9" t="s">
        <v>412</v>
      </c>
      <c r="E16" s="8">
        <v>8940</v>
      </c>
      <c r="F16" s="5" t="s">
        <v>9</v>
      </c>
      <c r="G16" s="2" t="s">
        <v>17</v>
      </c>
    </row>
    <row r="17" spans="1:9" x14ac:dyDescent="0.2">
      <c r="A17" s="11">
        <v>7</v>
      </c>
      <c r="B17" s="5" t="s">
        <v>19</v>
      </c>
      <c r="C17" s="11">
        <v>85167032587</v>
      </c>
      <c r="D17" s="5" t="s">
        <v>24</v>
      </c>
      <c r="E17" s="8">
        <v>527.30999999999995</v>
      </c>
      <c r="F17" s="5" t="s">
        <v>9</v>
      </c>
      <c r="G17" s="2" t="s">
        <v>18</v>
      </c>
    </row>
    <row r="18" spans="1:9" x14ac:dyDescent="0.2">
      <c r="A18" s="11">
        <v>8</v>
      </c>
      <c r="B18" s="5" t="s">
        <v>397</v>
      </c>
      <c r="C18" s="12" t="s">
        <v>399</v>
      </c>
      <c r="D18" s="5" t="s">
        <v>398</v>
      </c>
      <c r="E18" s="8">
        <v>2000</v>
      </c>
      <c r="F18" s="5" t="s">
        <v>9</v>
      </c>
      <c r="G18" s="2" t="s">
        <v>183</v>
      </c>
    </row>
    <row r="19" spans="1:9" x14ac:dyDescent="0.2">
      <c r="A19" s="11">
        <v>9</v>
      </c>
      <c r="B19" s="5" t="s">
        <v>22</v>
      </c>
      <c r="C19" s="11">
        <v>73660371074</v>
      </c>
      <c r="D19" s="5" t="s">
        <v>28</v>
      </c>
      <c r="E19" s="8">
        <f>125.93+13.26+1798.5</f>
        <v>1937.69</v>
      </c>
      <c r="F19" s="5" t="s">
        <v>9</v>
      </c>
      <c r="G19" s="2" t="s">
        <v>20</v>
      </c>
    </row>
    <row r="20" spans="1:9" x14ac:dyDescent="0.2">
      <c r="A20" s="11">
        <v>10</v>
      </c>
      <c r="B20" s="5" t="s">
        <v>299</v>
      </c>
      <c r="C20" s="11">
        <v>33813961569</v>
      </c>
      <c r="D20" s="5" t="s">
        <v>300</v>
      </c>
      <c r="E20" s="8">
        <v>157.07</v>
      </c>
      <c r="F20" s="5" t="s">
        <v>9</v>
      </c>
      <c r="G20" s="2" t="s">
        <v>70</v>
      </c>
    </row>
    <row r="21" spans="1:9" x14ac:dyDescent="0.2">
      <c r="A21" s="11">
        <v>11</v>
      </c>
      <c r="B21" s="5" t="s">
        <v>15</v>
      </c>
      <c r="C21" s="11" t="s">
        <v>15</v>
      </c>
      <c r="D21" s="5" t="s">
        <v>15</v>
      </c>
      <c r="E21" s="8">
        <v>1532412.09</v>
      </c>
      <c r="F21" s="5" t="s">
        <v>9</v>
      </c>
      <c r="G21" s="2" t="s">
        <v>27</v>
      </c>
    </row>
    <row r="22" spans="1:9" x14ac:dyDescent="0.2">
      <c r="A22" s="11">
        <v>12</v>
      </c>
      <c r="B22" s="5" t="s">
        <v>263</v>
      </c>
      <c r="C22" s="11">
        <v>13534526502</v>
      </c>
      <c r="D22" s="5" t="s">
        <v>264</v>
      </c>
      <c r="E22" s="8">
        <v>3700.6</v>
      </c>
      <c r="F22" s="5" t="s">
        <v>9</v>
      </c>
      <c r="G22" s="2" t="s">
        <v>20</v>
      </c>
    </row>
    <row r="23" spans="1:9" x14ac:dyDescent="0.2">
      <c r="A23" s="11">
        <v>13</v>
      </c>
      <c r="B23" s="19" t="s">
        <v>350</v>
      </c>
      <c r="C23" s="30">
        <v>86648038250</v>
      </c>
      <c r="D23" s="19" t="s">
        <v>329</v>
      </c>
      <c r="E23" s="15">
        <v>81.25</v>
      </c>
      <c r="F23" s="19" t="s">
        <v>9</v>
      </c>
      <c r="G23" s="25" t="s">
        <v>72</v>
      </c>
    </row>
    <row r="24" spans="1:9" x14ac:dyDescent="0.2">
      <c r="A24" s="11">
        <v>14</v>
      </c>
      <c r="B24" s="5" t="s">
        <v>29</v>
      </c>
      <c r="C24" s="12" t="s">
        <v>32</v>
      </c>
      <c r="D24" s="5" t="s">
        <v>31</v>
      </c>
      <c r="E24" s="8">
        <v>1952.75</v>
      </c>
      <c r="F24" s="5" t="s">
        <v>9</v>
      </c>
      <c r="G24" s="2" t="s">
        <v>14</v>
      </c>
    </row>
    <row r="25" spans="1:9" x14ac:dyDescent="0.2">
      <c r="A25" s="11">
        <v>15</v>
      </c>
      <c r="B25" s="5" t="s">
        <v>458</v>
      </c>
      <c r="C25" s="11">
        <v>36856583241</v>
      </c>
      <c r="D25" s="5" t="s">
        <v>460</v>
      </c>
      <c r="E25" s="8">
        <v>125000</v>
      </c>
      <c r="F25" s="5" t="s">
        <v>9</v>
      </c>
      <c r="G25" s="2" t="s">
        <v>459</v>
      </c>
    </row>
    <row r="26" spans="1:9" x14ac:dyDescent="0.2">
      <c r="A26" s="11">
        <v>16</v>
      </c>
      <c r="B26" s="5" t="s">
        <v>461</v>
      </c>
      <c r="C26" s="11">
        <v>22228764473</v>
      </c>
      <c r="D26" s="5" t="s">
        <v>462</v>
      </c>
      <c r="E26" s="8">
        <v>200</v>
      </c>
      <c r="F26" s="5" t="s">
        <v>9</v>
      </c>
      <c r="G26" s="2" t="s">
        <v>256</v>
      </c>
    </row>
    <row r="27" spans="1:9" ht="12.75" thickBot="1" x14ac:dyDescent="0.25">
      <c r="A27" s="11">
        <v>17</v>
      </c>
      <c r="B27" s="5" t="s">
        <v>463</v>
      </c>
      <c r="C27" s="11" t="s">
        <v>465</v>
      </c>
      <c r="D27" s="5" t="s">
        <v>464</v>
      </c>
      <c r="E27" s="8">
        <v>6012</v>
      </c>
      <c r="F27" s="5" t="s">
        <v>9</v>
      </c>
      <c r="G27" s="2" t="s">
        <v>20</v>
      </c>
    </row>
    <row r="28" spans="1:9" x14ac:dyDescent="0.2">
      <c r="A28" s="38">
        <v>18</v>
      </c>
      <c r="B28" s="40" t="s">
        <v>281</v>
      </c>
      <c r="C28" s="38">
        <v>66253945791</v>
      </c>
      <c r="D28" s="40" t="s">
        <v>46</v>
      </c>
      <c r="E28" s="16">
        <f>47245.6</f>
        <v>47245.599999999999</v>
      </c>
      <c r="F28" s="40" t="s">
        <v>9</v>
      </c>
      <c r="G28" s="26" t="s">
        <v>36</v>
      </c>
    </row>
    <row r="29" spans="1:9" x14ac:dyDescent="0.2">
      <c r="A29" s="48"/>
      <c r="B29" s="49"/>
      <c r="C29" s="48"/>
      <c r="D29" s="49"/>
      <c r="E29" s="8">
        <v>117526.08</v>
      </c>
      <c r="F29" s="49"/>
      <c r="G29" s="2" t="s">
        <v>37</v>
      </c>
      <c r="I29" s="13"/>
    </row>
    <row r="30" spans="1:9" ht="12.75" thickBot="1" x14ac:dyDescent="0.25">
      <c r="A30" s="39"/>
      <c r="B30" s="41"/>
      <c r="C30" s="39"/>
      <c r="D30" s="41"/>
      <c r="E30" s="18">
        <v>20000</v>
      </c>
      <c r="F30" s="41"/>
      <c r="G30" s="27" t="s">
        <v>20</v>
      </c>
      <c r="I30" s="13"/>
    </row>
    <row r="31" spans="1:9" x14ac:dyDescent="0.2">
      <c r="A31" s="31">
        <v>19</v>
      </c>
      <c r="B31" s="5" t="s">
        <v>33</v>
      </c>
      <c r="C31" s="11">
        <v>57500462912</v>
      </c>
      <c r="D31" s="5" t="s">
        <v>35</v>
      </c>
      <c r="E31" s="8">
        <v>300</v>
      </c>
      <c r="F31" s="5" t="s">
        <v>9</v>
      </c>
      <c r="G31" s="2" t="s">
        <v>34</v>
      </c>
    </row>
    <row r="32" spans="1:9" ht="12.75" thickBot="1" x14ac:dyDescent="0.25">
      <c r="A32" s="30">
        <v>20</v>
      </c>
      <c r="B32" s="19" t="s">
        <v>38</v>
      </c>
      <c r="C32" s="30">
        <v>63073332379</v>
      </c>
      <c r="D32" s="19" t="s">
        <v>48</v>
      </c>
      <c r="E32" s="15">
        <v>7265.62</v>
      </c>
      <c r="F32" s="19" t="s">
        <v>9</v>
      </c>
      <c r="G32" s="25" t="s">
        <v>40</v>
      </c>
    </row>
    <row r="33" spans="1:9" x14ac:dyDescent="0.2">
      <c r="A33" s="38">
        <v>21</v>
      </c>
      <c r="B33" s="40" t="s">
        <v>39</v>
      </c>
      <c r="C33" s="38">
        <v>39901919995</v>
      </c>
      <c r="D33" s="40" t="s">
        <v>47</v>
      </c>
      <c r="E33" s="16">
        <f>2356.64+5248.77+9491.37</f>
        <v>17096.78</v>
      </c>
      <c r="F33" s="40" t="s">
        <v>9</v>
      </c>
      <c r="G33" s="26" t="s">
        <v>40</v>
      </c>
    </row>
    <row r="34" spans="1:9" x14ac:dyDescent="0.2">
      <c r="A34" s="48"/>
      <c r="B34" s="49"/>
      <c r="C34" s="48"/>
      <c r="D34" s="49"/>
      <c r="E34" s="8">
        <f>287.03+82.96</f>
        <v>369.98999999999995</v>
      </c>
      <c r="F34" s="49"/>
      <c r="G34" s="2" t="s">
        <v>41</v>
      </c>
      <c r="I34" s="13"/>
    </row>
    <row r="35" spans="1:9" x14ac:dyDescent="0.2">
      <c r="A35" s="48"/>
      <c r="B35" s="49"/>
      <c r="C35" s="48"/>
      <c r="D35" s="49"/>
      <c r="E35" s="8">
        <f>19320.44+50937.5</f>
        <v>70257.94</v>
      </c>
      <c r="F35" s="49"/>
      <c r="G35" s="2" t="s">
        <v>42</v>
      </c>
    </row>
    <row r="36" spans="1:9" ht="12.75" thickBot="1" x14ac:dyDescent="0.25">
      <c r="A36" s="39"/>
      <c r="B36" s="41"/>
      <c r="C36" s="39"/>
      <c r="D36" s="41"/>
      <c r="E36" s="18">
        <f>1477.71+4125.8</f>
        <v>5603.51</v>
      </c>
      <c r="F36" s="41"/>
      <c r="G36" s="27" t="s">
        <v>43</v>
      </c>
      <c r="I36" s="13"/>
    </row>
    <row r="37" spans="1:9" ht="12.75" thickBot="1" x14ac:dyDescent="0.25">
      <c r="A37" s="32">
        <v>22</v>
      </c>
      <c r="B37" s="33" t="s">
        <v>44</v>
      </c>
      <c r="C37" s="32">
        <v>93039509752</v>
      </c>
      <c r="D37" s="33" t="s">
        <v>49</v>
      </c>
      <c r="E37" s="20">
        <f>122.26+510.99+1021.96</f>
        <v>1655.21</v>
      </c>
      <c r="F37" s="33" t="s">
        <v>9</v>
      </c>
      <c r="G37" s="34" t="s">
        <v>45</v>
      </c>
    </row>
    <row r="38" spans="1:9" ht="15" customHeight="1" thickBot="1" x14ac:dyDescent="0.25">
      <c r="A38" s="42">
        <v>23</v>
      </c>
      <c r="B38" s="45" t="s">
        <v>50</v>
      </c>
      <c r="C38" s="42">
        <v>11471889269</v>
      </c>
      <c r="D38" s="45" t="s">
        <v>51</v>
      </c>
      <c r="E38" s="16">
        <f>14272.93+87.86</f>
        <v>14360.79</v>
      </c>
      <c r="F38" s="43" t="s">
        <v>9</v>
      </c>
      <c r="G38" s="26" t="s">
        <v>37</v>
      </c>
    </row>
    <row r="39" spans="1:9" ht="17.25" customHeight="1" thickBot="1" x14ac:dyDescent="0.25">
      <c r="A39" s="42"/>
      <c r="B39" s="45"/>
      <c r="C39" s="42"/>
      <c r="D39" s="45"/>
      <c r="E39" s="18">
        <f>24813.2+11913.17+27359.11</f>
        <v>64085.48</v>
      </c>
      <c r="F39" s="44"/>
      <c r="G39" s="27" t="s">
        <v>20</v>
      </c>
    </row>
    <row r="40" spans="1:9" ht="12.75" thickBot="1" x14ac:dyDescent="0.25">
      <c r="A40" s="42">
        <v>24</v>
      </c>
      <c r="B40" s="45" t="s">
        <v>52</v>
      </c>
      <c r="C40" s="42">
        <v>27759560625</v>
      </c>
      <c r="D40" s="46" t="s">
        <v>54</v>
      </c>
      <c r="E40" s="16">
        <v>5923.11</v>
      </c>
      <c r="F40" s="43" t="s">
        <v>9</v>
      </c>
      <c r="G40" s="26" t="s">
        <v>53</v>
      </c>
    </row>
    <row r="41" spans="1:9" ht="12.75" thickBot="1" x14ac:dyDescent="0.25">
      <c r="A41" s="42"/>
      <c r="B41" s="45"/>
      <c r="C41" s="42"/>
      <c r="D41" s="46"/>
      <c r="E41" s="15">
        <f>796.43+7662.51</f>
        <v>8458.94</v>
      </c>
      <c r="F41" s="47"/>
      <c r="G41" s="25" t="s">
        <v>20</v>
      </c>
    </row>
    <row r="42" spans="1:9" x14ac:dyDescent="0.2">
      <c r="A42" s="11">
        <v>25</v>
      </c>
      <c r="B42" s="5" t="s">
        <v>435</v>
      </c>
      <c r="C42" s="11">
        <v>99382542277</v>
      </c>
      <c r="D42" s="5" t="s">
        <v>436</v>
      </c>
      <c r="E42" s="8">
        <v>78.099999999999994</v>
      </c>
      <c r="F42" s="5" t="s">
        <v>9</v>
      </c>
      <c r="G42" s="2" t="s">
        <v>20</v>
      </c>
    </row>
    <row r="43" spans="1:9" x14ac:dyDescent="0.2">
      <c r="A43" s="11">
        <v>26</v>
      </c>
      <c r="B43" s="5" t="s">
        <v>56</v>
      </c>
      <c r="C43" s="11">
        <v>42889250808</v>
      </c>
      <c r="D43" s="5" t="s">
        <v>57</v>
      </c>
      <c r="E43" s="8">
        <v>114.03</v>
      </c>
      <c r="F43" s="5" t="s">
        <v>9</v>
      </c>
      <c r="G43" s="2" t="s">
        <v>55</v>
      </c>
    </row>
    <row r="44" spans="1:9" x14ac:dyDescent="0.2">
      <c r="A44" s="11">
        <v>27</v>
      </c>
      <c r="B44" s="5" t="s">
        <v>334</v>
      </c>
      <c r="C44" s="11" t="s">
        <v>335</v>
      </c>
      <c r="D44" s="5" t="s">
        <v>336</v>
      </c>
      <c r="E44" s="8">
        <f>1400.88</f>
        <v>1400.88</v>
      </c>
      <c r="F44" s="5" t="s">
        <v>9</v>
      </c>
      <c r="G44" s="2" t="s">
        <v>20</v>
      </c>
    </row>
    <row r="45" spans="1:9" x14ac:dyDescent="0.2">
      <c r="A45" s="11">
        <v>28</v>
      </c>
      <c r="B45" s="5" t="s">
        <v>59</v>
      </c>
      <c r="C45" s="11" t="s">
        <v>15</v>
      </c>
      <c r="D45" s="5" t="s">
        <v>15</v>
      </c>
      <c r="E45" s="8">
        <v>310.24</v>
      </c>
      <c r="F45" s="5" t="s">
        <v>9</v>
      </c>
      <c r="G45" s="2" t="s">
        <v>58</v>
      </c>
    </row>
    <row r="46" spans="1:9" x14ac:dyDescent="0.2">
      <c r="A46" s="11">
        <v>29</v>
      </c>
      <c r="B46" s="5" t="s">
        <v>15</v>
      </c>
      <c r="C46" s="11" t="s">
        <v>15</v>
      </c>
      <c r="D46" s="5" t="s">
        <v>15</v>
      </c>
      <c r="E46" s="8">
        <v>4680</v>
      </c>
      <c r="F46" s="5" t="s">
        <v>9</v>
      </c>
      <c r="G46" s="2" t="s">
        <v>60</v>
      </c>
    </row>
    <row r="47" spans="1:9" x14ac:dyDescent="0.2">
      <c r="A47" s="11">
        <v>30</v>
      </c>
      <c r="B47" s="5" t="s">
        <v>61</v>
      </c>
      <c r="C47" s="11">
        <v>981494061</v>
      </c>
      <c r="D47" s="5" t="s">
        <v>62</v>
      </c>
      <c r="E47" s="8">
        <v>836.34</v>
      </c>
      <c r="F47" s="5" t="s">
        <v>9</v>
      </c>
      <c r="G47" s="2" t="s">
        <v>41</v>
      </c>
    </row>
    <row r="48" spans="1:9" x14ac:dyDescent="0.2">
      <c r="A48" s="11">
        <v>31</v>
      </c>
      <c r="B48" s="5" t="s">
        <v>64</v>
      </c>
      <c r="C48" s="11">
        <v>80109305109</v>
      </c>
      <c r="D48" s="5" t="s">
        <v>65</v>
      </c>
      <c r="E48" s="8">
        <f>3000+1443.75</f>
        <v>4443.75</v>
      </c>
      <c r="F48" s="5" t="s">
        <v>9</v>
      </c>
      <c r="G48" s="2" t="s">
        <v>63</v>
      </c>
    </row>
    <row r="49" spans="1:7" x14ac:dyDescent="0.2">
      <c r="A49" s="11">
        <v>32</v>
      </c>
      <c r="B49" s="5" t="s">
        <v>15</v>
      </c>
      <c r="C49" s="11" t="s">
        <v>15</v>
      </c>
      <c r="D49" s="5" t="s">
        <v>15</v>
      </c>
      <c r="E49" s="8">
        <v>260</v>
      </c>
      <c r="F49" s="5" t="s">
        <v>9</v>
      </c>
      <c r="G49" s="2" t="s">
        <v>66</v>
      </c>
    </row>
    <row r="50" spans="1:7" x14ac:dyDescent="0.2">
      <c r="A50" s="11">
        <v>33</v>
      </c>
      <c r="B50" s="19" t="s">
        <v>67</v>
      </c>
      <c r="C50" s="30">
        <v>32179081874</v>
      </c>
      <c r="D50" s="19" t="s">
        <v>68</v>
      </c>
      <c r="E50" s="15">
        <f>7.86+175</f>
        <v>182.86</v>
      </c>
      <c r="F50" s="19" t="s">
        <v>9</v>
      </c>
      <c r="G50" s="25" t="s">
        <v>20</v>
      </c>
    </row>
    <row r="51" spans="1:7" ht="12.75" thickBot="1" x14ac:dyDescent="0.25">
      <c r="A51" s="11">
        <v>34</v>
      </c>
      <c r="B51" s="36" t="s">
        <v>71</v>
      </c>
      <c r="C51" s="37">
        <v>76173743169</v>
      </c>
      <c r="D51" s="36" t="s">
        <v>69</v>
      </c>
      <c r="E51" s="8">
        <v>777.74</v>
      </c>
      <c r="F51" s="36" t="s">
        <v>9</v>
      </c>
      <c r="G51" s="2" t="s">
        <v>70</v>
      </c>
    </row>
    <row r="52" spans="1:7" x14ac:dyDescent="0.2">
      <c r="A52" s="38">
        <v>35</v>
      </c>
      <c r="B52" s="40" t="s">
        <v>73</v>
      </c>
      <c r="C52" s="38">
        <v>34976993601</v>
      </c>
      <c r="D52" s="40" t="s">
        <v>74</v>
      </c>
      <c r="E52" s="16">
        <f>266.85+117.03</f>
        <v>383.88</v>
      </c>
      <c r="F52" s="40" t="s">
        <v>9</v>
      </c>
      <c r="G52" s="26" t="s">
        <v>72</v>
      </c>
    </row>
    <row r="53" spans="1:7" ht="12.75" thickBot="1" x14ac:dyDescent="0.25">
      <c r="A53" s="39"/>
      <c r="B53" s="41"/>
      <c r="C53" s="39"/>
      <c r="D53" s="41"/>
      <c r="E53" s="18">
        <v>238.7</v>
      </c>
      <c r="F53" s="41"/>
      <c r="G53" s="27" t="s">
        <v>147</v>
      </c>
    </row>
    <row r="54" spans="1:7" x14ac:dyDescent="0.2">
      <c r="A54" s="31">
        <v>36</v>
      </c>
      <c r="B54" s="28" t="s">
        <v>15</v>
      </c>
      <c r="C54" s="31" t="s">
        <v>15</v>
      </c>
      <c r="D54" s="28" t="s">
        <v>15</v>
      </c>
      <c r="E54" s="17">
        <v>1747.51</v>
      </c>
      <c r="F54" s="28" t="s">
        <v>9</v>
      </c>
      <c r="G54" s="29" t="s">
        <v>75</v>
      </c>
    </row>
    <row r="55" spans="1:7" x14ac:dyDescent="0.2">
      <c r="A55" s="11">
        <v>37</v>
      </c>
      <c r="B55" s="5" t="s">
        <v>15</v>
      </c>
      <c r="C55" s="11" t="s">
        <v>15</v>
      </c>
      <c r="D55" s="5" t="s">
        <v>15</v>
      </c>
      <c r="E55" s="8">
        <v>47171.57</v>
      </c>
      <c r="F55" s="5" t="s">
        <v>9</v>
      </c>
      <c r="G55" s="2" t="s">
        <v>76</v>
      </c>
    </row>
    <row r="56" spans="1:7" x14ac:dyDescent="0.2">
      <c r="A56" s="11">
        <v>38</v>
      </c>
      <c r="B56" s="5" t="s">
        <v>15</v>
      </c>
      <c r="C56" s="11" t="s">
        <v>15</v>
      </c>
      <c r="D56" s="5" t="s">
        <v>15</v>
      </c>
      <c r="E56" s="8">
        <f>1200+600</f>
        <v>1800</v>
      </c>
      <c r="F56" s="5" t="s">
        <v>9</v>
      </c>
      <c r="G56" s="2" t="s">
        <v>77</v>
      </c>
    </row>
    <row r="57" spans="1:7" x14ac:dyDescent="0.2">
      <c r="A57" s="11">
        <v>39</v>
      </c>
      <c r="B57" s="21" t="s">
        <v>78</v>
      </c>
      <c r="C57" s="22">
        <v>70133616033</v>
      </c>
      <c r="D57" s="21" t="s">
        <v>81</v>
      </c>
      <c r="E57" s="8">
        <v>2502.4299999999998</v>
      </c>
      <c r="F57" s="21" t="s">
        <v>9</v>
      </c>
      <c r="G57" s="2" t="s">
        <v>150</v>
      </c>
    </row>
    <row r="58" spans="1:7" x14ac:dyDescent="0.2">
      <c r="A58" s="11">
        <v>40</v>
      </c>
      <c r="B58" s="21" t="s">
        <v>79</v>
      </c>
      <c r="C58" s="22">
        <v>81793146560</v>
      </c>
      <c r="D58" s="21" t="s">
        <v>80</v>
      </c>
      <c r="E58" s="8">
        <f>2327.16+16.8</f>
        <v>2343.96</v>
      </c>
      <c r="F58" s="5" t="s">
        <v>9</v>
      </c>
      <c r="G58" s="2" t="s">
        <v>150</v>
      </c>
    </row>
    <row r="59" spans="1:7" x14ac:dyDescent="0.2">
      <c r="A59" s="11">
        <v>41</v>
      </c>
      <c r="B59" s="5" t="s">
        <v>82</v>
      </c>
      <c r="C59" s="11">
        <v>46163832762</v>
      </c>
      <c r="D59" s="5" t="s">
        <v>111</v>
      </c>
      <c r="E59" s="8">
        <v>179.01</v>
      </c>
      <c r="F59" s="5" t="s">
        <v>9</v>
      </c>
      <c r="G59" s="2" t="s">
        <v>70</v>
      </c>
    </row>
    <row r="60" spans="1:7" x14ac:dyDescent="0.2">
      <c r="A60" s="11">
        <v>42</v>
      </c>
      <c r="B60" s="5" t="s">
        <v>83</v>
      </c>
      <c r="C60" s="11">
        <v>41412434130</v>
      </c>
      <c r="D60" s="5" t="s">
        <v>110</v>
      </c>
      <c r="E60" s="8">
        <v>253.3</v>
      </c>
      <c r="F60" s="5" t="s">
        <v>9</v>
      </c>
      <c r="G60" s="2" t="s">
        <v>70</v>
      </c>
    </row>
    <row r="61" spans="1:7" x14ac:dyDescent="0.2">
      <c r="A61" s="11">
        <v>43</v>
      </c>
      <c r="B61" s="5" t="s">
        <v>84</v>
      </c>
      <c r="C61" s="12" t="s">
        <v>112</v>
      </c>
      <c r="D61" s="5" t="s">
        <v>113</v>
      </c>
      <c r="E61" s="8">
        <f>158.7+88.21</f>
        <v>246.90999999999997</v>
      </c>
      <c r="F61" s="5" t="s">
        <v>9</v>
      </c>
      <c r="G61" s="2" t="s">
        <v>70</v>
      </c>
    </row>
    <row r="62" spans="1:7" x14ac:dyDescent="0.2">
      <c r="A62" s="11">
        <v>44</v>
      </c>
      <c r="B62" s="5" t="s">
        <v>85</v>
      </c>
      <c r="C62" s="11" t="s">
        <v>303</v>
      </c>
      <c r="D62" s="5" t="s">
        <v>303</v>
      </c>
      <c r="E62" s="8">
        <v>1746</v>
      </c>
      <c r="F62" s="5" t="s">
        <v>9</v>
      </c>
      <c r="G62" s="2" t="s">
        <v>86</v>
      </c>
    </row>
    <row r="63" spans="1:7" x14ac:dyDescent="0.2">
      <c r="A63" s="11">
        <v>45</v>
      </c>
      <c r="B63" s="19" t="s">
        <v>406</v>
      </c>
      <c r="C63" s="30">
        <v>94167807411</v>
      </c>
      <c r="D63" s="19" t="s">
        <v>407</v>
      </c>
      <c r="E63" s="8">
        <f>13.88</f>
        <v>13.88</v>
      </c>
      <c r="F63" s="5" t="s">
        <v>9</v>
      </c>
      <c r="G63" s="2" t="s">
        <v>20</v>
      </c>
    </row>
    <row r="64" spans="1:7" x14ac:dyDescent="0.2">
      <c r="A64" s="11">
        <v>46</v>
      </c>
      <c r="B64" s="5" t="s">
        <v>395</v>
      </c>
      <c r="C64" s="12" t="s">
        <v>396</v>
      </c>
      <c r="D64" s="5" t="s">
        <v>394</v>
      </c>
      <c r="E64" s="8">
        <v>914.2</v>
      </c>
      <c r="F64" s="5" t="s">
        <v>9</v>
      </c>
      <c r="G64" s="2" t="s">
        <v>20</v>
      </c>
    </row>
    <row r="65" spans="1:7" x14ac:dyDescent="0.2">
      <c r="A65" s="11">
        <v>47</v>
      </c>
      <c r="B65" s="5" t="s">
        <v>181</v>
      </c>
      <c r="C65" s="11">
        <v>51892779522</v>
      </c>
      <c r="D65" s="5" t="s">
        <v>182</v>
      </c>
      <c r="E65" s="8">
        <v>115.5</v>
      </c>
      <c r="F65" s="5" t="s">
        <v>9</v>
      </c>
      <c r="G65" s="2" t="s">
        <v>20</v>
      </c>
    </row>
    <row r="66" spans="1:7" x14ac:dyDescent="0.2">
      <c r="A66" s="11">
        <v>48</v>
      </c>
      <c r="B66" s="5" t="s">
        <v>376</v>
      </c>
      <c r="C66" s="11" t="s">
        <v>378</v>
      </c>
      <c r="D66" s="5" t="s">
        <v>377</v>
      </c>
      <c r="E66" s="8">
        <v>100.66</v>
      </c>
      <c r="F66" s="5" t="s">
        <v>9</v>
      </c>
      <c r="G66" s="2" t="s">
        <v>147</v>
      </c>
    </row>
    <row r="67" spans="1:7" x14ac:dyDescent="0.2">
      <c r="A67" s="11">
        <v>49</v>
      </c>
      <c r="B67" s="5" t="s">
        <v>148</v>
      </c>
      <c r="C67" s="11">
        <v>40779258479</v>
      </c>
      <c r="D67" s="5" t="s">
        <v>149</v>
      </c>
      <c r="E67" s="8">
        <f>20000+55000</f>
        <v>75000</v>
      </c>
      <c r="F67" s="5" t="s">
        <v>9</v>
      </c>
      <c r="G67" s="2" t="s">
        <v>20</v>
      </c>
    </row>
    <row r="68" spans="1:7" x14ac:dyDescent="0.2">
      <c r="A68" s="11">
        <v>50</v>
      </c>
      <c r="B68" s="5" t="s">
        <v>198</v>
      </c>
      <c r="C68" s="11" t="s">
        <v>200</v>
      </c>
      <c r="D68" s="5" t="s">
        <v>199</v>
      </c>
      <c r="E68" s="8">
        <f>10000+16600</f>
        <v>26600</v>
      </c>
      <c r="F68" s="5" t="s">
        <v>9</v>
      </c>
      <c r="G68" s="2" t="s">
        <v>20</v>
      </c>
    </row>
    <row r="69" spans="1:7" x14ac:dyDescent="0.2">
      <c r="A69" s="11">
        <v>51</v>
      </c>
      <c r="B69" s="5" t="s">
        <v>427</v>
      </c>
      <c r="C69" s="11">
        <v>75628884500</v>
      </c>
      <c r="D69" s="5" t="s">
        <v>428</v>
      </c>
      <c r="E69" s="8">
        <v>48.62</v>
      </c>
      <c r="F69" s="5" t="s">
        <v>9</v>
      </c>
      <c r="G69" s="2" t="s">
        <v>20</v>
      </c>
    </row>
    <row r="70" spans="1:7" x14ac:dyDescent="0.2">
      <c r="A70" s="11">
        <v>52</v>
      </c>
      <c r="B70" s="36" t="s">
        <v>101</v>
      </c>
      <c r="C70" s="37">
        <v>71642207963</v>
      </c>
      <c r="D70" s="36" t="s">
        <v>124</v>
      </c>
      <c r="E70" s="8">
        <v>24.6</v>
      </c>
      <c r="F70" s="5" t="s">
        <v>9</v>
      </c>
      <c r="G70" s="25" t="s">
        <v>20</v>
      </c>
    </row>
    <row r="71" spans="1:7" x14ac:dyDescent="0.2">
      <c r="A71" s="11">
        <v>53</v>
      </c>
      <c r="B71" s="5" t="s">
        <v>440</v>
      </c>
      <c r="C71" s="11">
        <v>90449789256</v>
      </c>
      <c r="D71" s="5" t="s">
        <v>441</v>
      </c>
      <c r="E71" s="8">
        <v>10.8</v>
      </c>
      <c r="F71" s="5" t="s">
        <v>9</v>
      </c>
      <c r="G71" s="25" t="s">
        <v>20</v>
      </c>
    </row>
    <row r="72" spans="1:7" x14ac:dyDescent="0.2">
      <c r="A72" s="11">
        <v>54</v>
      </c>
      <c r="B72" s="5" t="s">
        <v>442</v>
      </c>
      <c r="C72" s="12" t="s">
        <v>444</v>
      </c>
      <c r="D72" s="5" t="s">
        <v>443</v>
      </c>
      <c r="E72" s="8">
        <v>27.8</v>
      </c>
      <c r="F72" s="5" t="s">
        <v>9</v>
      </c>
      <c r="G72" s="25" t="s">
        <v>20</v>
      </c>
    </row>
    <row r="73" spans="1:7" x14ac:dyDescent="0.2">
      <c r="A73" s="11">
        <v>55</v>
      </c>
      <c r="B73" s="5" t="s">
        <v>445</v>
      </c>
      <c r="C73" s="11">
        <v>18499608152</v>
      </c>
      <c r="D73" s="5" t="s">
        <v>328</v>
      </c>
      <c r="E73" s="8">
        <v>40.299999999999997</v>
      </c>
      <c r="F73" s="5" t="s">
        <v>9</v>
      </c>
      <c r="G73" s="25" t="s">
        <v>20</v>
      </c>
    </row>
    <row r="74" spans="1:7" x14ac:dyDescent="0.2">
      <c r="A74" s="11">
        <v>56</v>
      </c>
      <c r="B74" s="5" t="s">
        <v>269</v>
      </c>
      <c r="C74" s="11">
        <v>75202805533</v>
      </c>
      <c r="D74" s="5" t="s">
        <v>274</v>
      </c>
      <c r="E74" s="8">
        <v>93.51</v>
      </c>
      <c r="F74" s="5" t="s">
        <v>9</v>
      </c>
      <c r="G74" s="25" t="s">
        <v>20</v>
      </c>
    </row>
    <row r="75" spans="1:7" x14ac:dyDescent="0.2">
      <c r="A75" s="11">
        <v>57</v>
      </c>
      <c r="B75" s="5" t="s">
        <v>416</v>
      </c>
      <c r="C75" s="12" t="s">
        <v>385</v>
      </c>
      <c r="D75" s="5" t="s">
        <v>417</v>
      </c>
      <c r="E75" s="8">
        <v>335.2</v>
      </c>
      <c r="F75" s="5" t="s">
        <v>9</v>
      </c>
      <c r="G75" s="25" t="s">
        <v>20</v>
      </c>
    </row>
    <row r="76" spans="1:7" x14ac:dyDescent="0.2">
      <c r="A76" s="11">
        <v>58</v>
      </c>
      <c r="B76" s="5" t="s">
        <v>429</v>
      </c>
      <c r="C76" s="12">
        <v>81118596940</v>
      </c>
      <c r="D76" s="5" t="s">
        <v>430</v>
      </c>
      <c r="E76" s="8">
        <v>33.479999999999997</v>
      </c>
      <c r="F76" s="5" t="s">
        <v>9</v>
      </c>
      <c r="G76" s="25" t="s">
        <v>20</v>
      </c>
    </row>
    <row r="77" spans="1:7" x14ac:dyDescent="0.2">
      <c r="A77" s="11">
        <v>59</v>
      </c>
      <c r="B77" s="5" t="s">
        <v>87</v>
      </c>
      <c r="C77" s="11">
        <v>51645411160</v>
      </c>
      <c r="D77" s="5" t="s">
        <v>114</v>
      </c>
      <c r="E77" s="8">
        <v>53</v>
      </c>
      <c r="F77" s="5" t="s">
        <v>9</v>
      </c>
      <c r="G77" s="25" t="s">
        <v>20</v>
      </c>
    </row>
    <row r="78" spans="1:7" x14ac:dyDescent="0.2">
      <c r="A78" s="11">
        <v>60</v>
      </c>
      <c r="B78" s="21" t="s">
        <v>408</v>
      </c>
      <c r="C78" s="22">
        <v>22248533094</v>
      </c>
      <c r="D78" s="21" t="s">
        <v>409</v>
      </c>
      <c r="E78" s="8">
        <f>407.2+2121.25</f>
        <v>2528.4499999999998</v>
      </c>
      <c r="F78" s="5" t="s">
        <v>9</v>
      </c>
      <c r="G78" s="25" t="s">
        <v>20</v>
      </c>
    </row>
    <row r="79" spans="1:7" x14ac:dyDescent="0.2">
      <c r="A79" s="11">
        <v>61</v>
      </c>
      <c r="B79" s="5" t="s">
        <v>392</v>
      </c>
      <c r="C79" s="11">
        <v>71116385993</v>
      </c>
      <c r="D79" s="5" t="s">
        <v>393</v>
      </c>
      <c r="E79" s="8">
        <v>15.31</v>
      </c>
      <c r="F79" s="5" t="s">
        <v>9</v>
      </c>
      <c r="G79" s="25" t="s">
        <v>20</v>
      </c>
    </row>
    <row r="80" spans="1:7" x14ac:dyDescent="0.2">
      <c r="A80" s="11">
        <v>62</v>
      </c>
      <c r="B80" s="5" t="s">
        <v>145</v>
      </c>
      <c r="C80" s="11">
        <v>51846314410</v>
      </c>
      <c r="D80" s="5" t="s">
        <v>146</v>
      </c>
      <c r="E80" s="8">
        <v>568.41</v>
      </c>
      <c r="F80" s="5" t="s">
        <v>9</v>
      </c>
      <c r="G80" s="2" t="s">
        <v>147</v>
      </c>
    </row>
    <row r="81" spans="1:7" x14ac:dyDescent="0.2">
      <c r="A81" s="11">
        <v>63</v>
      </c>
      <c r="B81" s="5" t="s">
        <v>367</v>
      </c>
      <c r="C81" s="11">
        <v>37660132091</v>
      </c>
      <c r="D81" s="5" t="s">
        <v>368</v>
      </c>
      <c r="E81" s="8">
        <v>387.5</v>
      </c>
      <c r="F81" s="5" t="s">
        <v>9</v>
      </c>
      <c r="G81" s="25" t="s">
        <v>20</v>
      </c>
    </row>
    <row r="82" spans="1:7" x14ac:dyDescent="0.2">
      <c r="A82" s="11">
        <v>64</v>
      </c>
      <c r="B82" s="5" t="s">
        <v>447</v>
      </c>
      <c r="C82" s="11">
        <v>75531206229</v>
      </c>
      <c r="D82" s="5" t="s">
        <v>373</v>
      </c>
      <c r="E82" s="8">
        <v>388.13</v>
      </c>
      <c r="F82" s="5" t="s">
        <v>9</v>
      </c>
      <c r="G82" s="25" t="s">
        <v>20</v>
      </c>
    </row>
    <row r="83" spans="1:7" x14ac:dyDescent="0.2">
      <c r="A83" s="11">
        <v>65</v>
      </c>
      <c r="B83" s="5" t="s">
        <v>449</v>
      </c>
      <c r="C83" s="11">
        <v>49214559889</v>
      </c>
      <c r="D83" s="5" t="s">
        <v>448</v>
      </c>
      <c r="E83" s="8">
        <v>2075</v>
      </c>
      <c r="F83" s="5" t="s">
        <v>9</v>
      </c>
      <c r="G83" s="25" t="s">
        <v>20</v>
      </c>
    </row>
    <row r="84" spans="1:7" x14ac:dyDescent="0.2">
      <c r="A84" s="11">
        <v>66</v>
      </c>
      <c r="B84" s="5" t="s">
        <v>450</v>
      </c>
      <c r="C84" s="11">
        <v>14963486466</v>
      </c>
      <c r="D84" s="5" t="s">
        <v>451</v>
      </c>
      <c r="E84" s="8">
        <v>23.75</v>
      </c>
      <c r="F84" s="5" t="s">
        <v>9</v>
      </c>
      <c r="G84" s="25" t="s">
        <v>20</v>
      </c>
    </row>
    <row r="85" spans="1:7" x14ac:dyDescent="0.2">
      <c r="A85" s="11">
        <v>67</v>
      </c>
      <c r="B85" s="5" t="s">
        <v>452</v>
      </c>
      <c r="C85" s="11">
        <v>18810142900</v>
      </c>
      <c r="D85" s="5" t="s">
        <v>453</v>
      </c>
      <c r="E85" s="8">
        <v>282.02999999999997</v>
      </c>
      <c r="F85" s="5" t="s">
        <v>9</v>
      </c>
      <c r="G85" s="25" t="s">
        <v>20</v>
      </c>
    </row>
    <row r="86" spans="1:7" x14ac:dyDescent="0.2">
      <c r="A86" s="11">
        <v>68</v>
      </c>
      <c r="B86" s="5" t="s">
        <v>454</v>
      </c>
      <c r="C86" s="11">
        <v>50617926250</v>
      </c>
      <c r="D86" s="5" t="s">
        <v>455</v>
      </c>
      <c r="E86" s="8">
        <v>175.95</v>
      </c>
      <c r="F86" s="5" t="s">
        <v>9</v>
      </c>
      <c r="G86" s="25" t="s">
        <v>20</v>
      </c>
    </row>
    <row r="87" spans="1:7" x14ac:dyDescent="0.2">
      <c r="A87" s="11">
        <v>69</v>
      </c>
      <c r="B87" s="5" t="s">
        <v>456</v>
      </c>
      <c r="C87" s="11">
        <v>10585552225</v>
      </c>
      <c r="D87" s="5" t="s">
        <v>457</v>
      </c>
      <c r="E87" s="8">
        <v>545</v>
      </c>
      <c r="F87" s="5" t="s">
        <v>9</v>
      </c>
      <c r="G87" s="25" t="s">
        <v>45</v>
      </c>
    </row>
    <row r="88" spans="1:7" x14ac:dyDescent="0.2">
      <c r="A88" s="11">
        <v>70</v>
      </c>
      <c r="B88" s="5" t="s">
        <v>423</v>
      </c>
      <c r="C88" s="12">
        <v>13323407969</v>
      </c>
      <c r="D88" s="5" t="s">
        <v>424</v>
      </c>
      <c r="E88" s="8">
        <v>94.5</v>
      </c>
      <c r="F88" s="5" t="s">
        <v>9</v>
      </c>
      <c r="G88" s="25" t="s">
        <v>305</v>
      </c>
    </row>
    <row r="89" spans="1:7" x14ac:dyDescent="0.2">
      <c r="A89" s="11">
        <v>71</v>
      </c>
      <c r="B89" s="5" t="s">
        <v>259</v>
      </c>
      <c r="C89" s="11">
        <v>10765766984</v>
      </c>
      <c r="D89" s="5" t="s">
        <v>260</v>
      </c>
      <c r="E89" s="8">
        <v>2194.5</v>
      </c>
      <c r="F89" s="5" t="s">
        <v>9</v>
      </c>
      <c r="G89" s="2" t="s">
        <v>20</v>
      </c>
    </row>
    <row r="90" spans="1:7" x14ac:dyDescent="0.2">
      <c r="A90" s="11">
        <v>72</v>
      </c>
      <c r="B90" s="19" t="s">
        <v>431</v>
      </c>
      <c r="C90" s="35" t="s">
        <v>433</v>
      </c>
      <c r="D90" s="19" t="s">
        <v>432</v>
      </c>
      <c r="E90" s="8">
        <f>5000</f>
        <v>5000</v>
      </c>
      <c r="F90" s="5" t="s">
        <v>9</v>
      </c>
      <c r="G90" s="2" t="s">
        <v>20</v>
      </c>
    </row>
    <row r="91" spans="1:7" x14ac:dyDescent="0.2">
      <c r="A91" s="11">
        <v>73</v>
      </c>
      <c r="B91" s="5" t="s">
        <v>346</v>
      </c>
      <c r="C91" s="12" t="s">
        <v>383</v>
      </c>
      <c r="D91" s="5" t="s">
        <v>384</v>
      </c>
      <c r="E91" s="8">
        <f>5000+10000</f>
        <v>15000</v>
      </c>
      <c r="F91" s="5" t="s">
        <v>9</v>
      </c>
      <c r="G91" s="2" t="s">
        <v>20</v>
      </c>
    </row>
    <row r="92" spans="1:7" x14ac:dyDescent="0.2">
      <c r="A92" s="11">
        <v>74</v>
      </c>
      <c r="B92" s="5" t="s">
        <v>103</v>
      </c>
      <c r="C92" s="11">
        <v>80051835685</v>
      </c>
      <c r="D92" s="5" t="s">
        <v>126</v>
      </c>
      <c r="E92" s="8">
        <v>7656.25</v>
      </c>
      <c r="F92" s="5" t="s">
        <v>9</v>
      </c>
      <c r="G92" s="2" t="s">
        <v>20</v>
      </c>
    </row>
    <row r="93" spans="1:7" x14ac:dyDescent="0.2">
      <c r="A93" s="11">
        <v>75</v>
      </c>
      <c r="B93" s="5" t="s">
        <v>341</v>
      </c>
      <c r="C93" s="11">
        <v>13784529096</v>
      </c>
      <c r="D93" s="5" t="s">
        <v>342</v>
      </c>
      <c r="E93" s="8">
        <v>9</v>
      </c>
      <c r="F93" s="5" t="s">
        <v>9</v>
      </c>
      <c r="G93" s="2" t="s">
        <v>20</v>
      </c>
    </row>
    <row r="94" spans="1:7" x14ac:dyDescent="0.2">
      <c r="A94" s="11">
        <v>76</v>
      </c>
      <c r="B94" s="5" t="s">
        <v>306</v>
      </c>
      <c r="C94" s="11">
        <v>69927324836</v>
      </c>
      <c r="D94" s="5" t="s">
        <v>307</v>
      </c>
      <c r="E94" s="8">
        <v>4320.6499999999996</v>
      </c>
      <c r="F94" s="5" t="s">
        <v>9</v>
      </c>
      <c r="G94" s="2" t="s">
        <v>20</v>
      </c>
    </row>
    <row r="95" spans="1:7" x14ac:dyDescent="0.2">
      <c r="A95" s="11">
        <v>77</v>
      </c>
      <c r="B95" s="5" t="s">
        <v>308</v>
      </c>
      <c r="C95" s="11">
        <v>76025987753</v>
      </c>
      <c r="D95" s="5" t="s">
        <v>309</v>
      </c>
      <c r="E95" s="8">
        <v>1950</v>
      </c>
      <c r="F95" s="5" t="s">
        <v>9</v>
      </c>
      <c r="G95" s="2" t="s">
        <v>20</v>
      </c>
    </row>
    <row r="96" spans="1:7" x14ac:dyDescent="0.2">
      <c r="A96" s="11">
        <v>78</v>
      </c>
      <c r="B96" s="5" t="s">
        <v>194</v>
      </c>
      <c r="C96" s="11">
        <v>32047404941</v>
      </c>
      <c r="D96" s="5" t="s">
        <v>195</v>
      </c>
      <c r="E96" s="8">
        <f>1000+1099.63</f>
        <v>2099.63</v>
      </c>
      <c r="F96" s="5" t="s">
        <v>9</v>
      </c>
      <c r="G96" s="2" t="s">
        <v>20</v>
      </c>
    </row>
    <row r="97" spans="1:7" x14ac:dyDescent="0.2">
      <c r="A97" s="11">
        <v>79</v>
      </c>
      <c r="B97" s="5" t="s">
        <v>418</v>
      </c>
      <c r="C97" s="11" t="s">
        <v>419</v>
      </c>
      <c r="D97" s="5" t="s">
        <v>420</v>
      </c>
      <c r="E97" s="8">
        <f>5378+5440</f>
        <v>10818</v>
      </c>
      <c r="F97" s="5" t="s">
        <v>9</v>
      </c>
      <c r="G97" s="2" t="s">
        <v>20</v>
      </c>
    </row>
    <row r="98" spans="1:7" x14ac:dyDescent="0.2">
      <c r="A98" s="11">
        <v>80</v>
      </c>
      <c r="B98" s="5" t="s">
        <v>421</v>
      </c>
      <c r="C98" s="12">
        <v>75938175031</v>
      </c>
      <c r="D98" s="5" t="s">
        <v>422</v>
      </c>
      <c r="E98" s="8">
        <v>4479.3900000000003</v>
      </c>
      <c r="F98" s="5" t="s">
        <v>9</v>
      </c>
      <c r="G98" s="2" t="s">
        <v>20</v>
      </c>
    </row>
    <row r="99" spans="1:7" x14ac:dyDescent="0.2">
      <c r="A99" s="11">
        <v>81</v>
      </c>
      <c r="B99" s="5" t="s">
        <v>271</v>
      </c>
      <c r="C99" s="11">
        <v>64691033428</v>
      </c>
      <c r="D99" s="5" t="s">
        <v>278</v>
      </c>
      <c r="E99" s="8">
        <f>122.18+1447.1</f>
        <v>1569.28</v>
      </c>
      <c r="F99" s="5" t="s">
        <v>9</v>
      </c>
      <c r="G99" s="2" t="s">
        <v>20</v>
      </c>
    </row>
    <row r="100" spans="1:7" x14ac:dyDescent="0.2">
      <c r="A100" s="11">
        <v>82</v>
      </c>
      <c r="B100" s="5" t="s">
        <v>326</v>
      </c>
      <c r="C100" s="11">
        <v>10613092990</v>
      </c>
      <c r="D100" s="5" t="s">
        <v>327</v>
      </c>
      <c r="E100" s="8">
        <v>1492.98</v>
      </c>
      <c r="F100" s="5" t="s">
        <v>9</v>
      </c>
      <c r="G100" s="2" t="s">
        <v>20</v>
      </c>
    </row>
    <row r="101" spans="1:7" x14ac:dyDescent="0.2">
      <c r="A101" s="11">
        <v>83</v>
      </c>
      <c r="B101" s="5" t="s">
        <v>386</v>
      </c>
      <c r="C101" s="11">
        <v>66722390209</v>
      </c>
      <c r="D101" s="5" t="s">
        <v>388</v>
      </c>
      <c r="E101" s="8">
        <v>7056.25</v>
      </c>
      <c r="F101" s="5" t="s">
        <v>9</v>
      </c>
      <c r="G101" s="2" t="s">
        <v>387</v>
      </c>
    </row>
    <row r="102" spans="1:7" x14ac:dyDescent="0.2">
      <c r="A102" s="11">
        <v>84</v>
      </c>
      <c r="B102" s="5" t="s">
        <v>323</v>
      </c>
      <c r="C102" s="12" t="s">
        <v>325</v>
      </c>
      <c r="D102" s="5" t="s">
        <v>324</v>
      </c>
      <c r="E102" s="8">
        <v>395</v>
      </c>
      <c r="F102" s="5" t="s">
        <v>9</v>
      </c>
      <c r="G102" s="2" t="s">
        <v>20</v>
      </c>
    </row>
    <row r="103" spans="1:7" x14ac:dyDescent="0.2">
      <c r="A103" s="11">
        <v>85</v>
      </c>
      <c r="B103" s="5" t="s">
        <v>389</v>
      </c>
      <c r="C103" s="11" t="s">
        <v>391</v>
      </c>
      <c r="D103" s="5" t="s">
        <v>390</v>
      </c>
      <c r="E103" s="8">
        <v>100.2</v>
      </c>
      <c r="F103" s="5" t="s">
        <v>9</v>
      </c>
      <c r="G103" s="2" t="s">
        <v>20</v>
      </c>
    </row>
    <row r="104" spans="1:7" x14ac:dyDescent="0.2">
      <c r="A104" s="11">
        <v>86</v>
      </c>
      <c r="B104" s="5" t="s">
        <v>102</v>
      </c>
      <c r="C104" s="11">
        <v>95449332614</v>
      </c>
      <c r="D104" s="5" t="s">
        <v>125</v>
      </c>
      <c r="E104" s="8">
        <v>88.5</v>
      </c>
      <c r="F104" s="5" t="s">
        <v>9</v>
      </c>
      <c r="G104" s="2" t="s">
        <v>20</v>
      </c>
    </row>
    <row r="105" spans="1:7" x14ac:dyDescent="0.2">
      <c r="A105" s="11">
        <v>87</v>
      </c>
      <c r="B105" s="5" t="s">
        <v>425</v>
      </c>
      <c r="C105" s="12">
        <v>21266239879</v>
      </c>
      <c r="D105" s="9" t="s">
        <v>426</v>
      </c>
      <c r="E105" s="8">
        <f>61.45+40.29</f>
        <v>101.74000000000001</v>
      </c>
      <c r="F105" s="5" t="s">
        <v>9</v>
      </c>
      <c r="G105" s="2" t="s">
        <v>20</v>
      </c>
    </row>
    <row r="106" spans="1:7" x14ac:dyDescent="0.2">
      <c r="A106" s="11">
        <v>88</v>
      </c>
      <c r="B106" s="5" t="s">
        <v>437</v>
      </c>
      <c r="C106" s="12">
        <v>68372221964</v>
      </c>
      <c r="D106" s="5" t="s">
        <v>438</v>
      </c>
      <c r="E106" s="8">
        <v>32.68</v>
      </c>
      <c r="F106" s="5" t="s">
        <v>9</v>
      </c>
      <c r="G106" s="2" t="s">
        <v>20</v>
      </c>
    </row>
    <row r="107" spans="1:7" x14ac:dyDescent="0.2">
      <c r="A107" s="11">
        <v>89</v>
      </c>
      <c r="B107" s="5" t="s">
        <v>248</v>
      </c>
      <c r="C107" s="11" t="s">
        <v>249</v>
      </c>
      <c r="D107" s="5" t="s">
        <v>250</v>
      </c>
      <c r="E107" s="8">
        <f>266.64</f>
        <v>266.64</v>
      </c>
      <c r="F107" s="5" t="s">
        <v>9</v>
      </c>
      <c r="G107" s="2" t="s">
        <v>20</v>
      </c>
    </row>
    <row r="108" spans="1:7" x14ac:dyDescent="0.2">
      <c r="A108" s="11">
        <v>90</v>
      </c>
      <c r="B108" s="5" t="s">
        <v>21</v>
      </c>
      <c r="C108" s="11">
        <v>55622004611</v>
      </c>
      <c r="D108" s="5" t="s">
        <v>26</v>
      </c>
      <c r="E108" s="8">
        <f>119.38+193.75</f>
        <v>313.13</v>
      </c>
      <c r="F108" s="5" t="s">
        <v>9</v>
      </c>
      <c r="G108" s="2" t="s">
        <v>20</v>
      </c>
    </row>
    <row r="109" spans="1:7" x14ac:dyDescent="0.2">
      <c r="A109" s="11">
        <v>91</v>
      </c>
      <c r="B109" s="5" t="s">
        <v>400</v>
      </c>
      <c r="C109" s="11" t="s">
        <v>402</v>
      </c>
      <c r="D109" s="5" t="s">
        <v>401</v>
      </c>
      <c r="E109" s="8">
        <v>489.62</v>
      </c>
      <c r="F109" s="5" t="s">
        <v>9</v>
      </c>
      <c r="G109" s="2" t="s">
        <v>20</v>
      </c>
    </row>
    <row r="110" spans="1:7" x14ac:dyDescent="0.2">
      <c r="A110" s="11">
        <v>92</v>
      </c>
      <c r="B110" s="5" t="s">
        <v>403</v>
      </c>
      <c r="C110" s="11">
        <v>96536434016</v>
      </c>
      <c r="D110" s="5" t="s">
        <v>404</v>
      </c>
      <c r="E110" s="8">
        <v>44.25</v>
      </c>
      <c r="F110" s="5" t="s">
        <v>9</v>
      </c>
      <c r="G110" s="2" t="s">
        <v>20</v>
      </c>
    </row>
    <row r="111" spans="1:7" x14ac:dyDescent="0.2">
      <c r="A111" s="11">
        <v>93</v>
      </c>
      <c r="B111" s="5" t="s">
        <v>285</v>
      </c>
      <c r="C111" s="11">
        <v>28370392421</v>
      </c>
      <c r="D111" s="5" t="s">
        <v>284</v>
      </c>
      <c r="E111" s="8">
        <f>50.63+132.55</f>
        <v>183.18</v>
      </c>
      <c r="F111" s="5" t="s">
        <v>9</v>
      </c>
      <c r="G111" s="2" t="s">
        <v>286</v>
      </c>
    </row>
    <row r="112" spans="1:7" x14ac:dyDescent="0.2">
      <c r="A112" s="11">
        <v>94</v>
      </c>
      <c r="B112" s="5" t="s">
        <v>88</v>
      </c>
      <c r="C112" s="11" t="s">
        <v>115</v>
      </c>
      <c r="D112" s="5" t="s">
        <v>89</v>
      </c>
      <c r="E112" s="8">
        <f>10000+13513.46</f>
        <v>23513.46</v>
      </c>
      <c r="F112" s="5" t="s">
        <v>9</v>
      </c>
      <c r="G112" s="2" t="s">
        <v>20</v>
      </c>
    </row>
    <row r="113" spans="1:7" x14ac:dyDescent="0.2">
      <c r="A113" s="11">
        <v>95</v>
      </c>
      <c r="B113" s="5" t="s">
        <v>90</v>
      </c>
      <c r="C113" s="11">
        <v>58353015102</v>
      </c>
      <c r="D113" s="5" t="s">
        <v>116</v>
      </c>
      <c r="E113" s="8">
        <f>112.5+141.28</f>
        <v>253.78</v>
      </c>
      <c r="F113" s="5" t="s">
        <v>9</v>
      </c>
      <c r="G113" s="2" t="s">
        <v>20</v>
      </c>
    </row>
    <row r="114" spans="1:7" x14ac:dyDescent="0.2">
      <c r="A114" s="11">
        <v>96</v>
      </c>
      <c r="B114" s="36" t="s">
        <v>414</v>
      </c>
      <c r="C114" s="37">
        <v>41025754642</v>
      </c>
      <c r="D114" s="36" t="s">
        <v>415</v>
      </c>
      <c r="E114" s="8">
        <f>437.5</f>
        <v>437.5</v>
      </c>
      <c r="F114" s="5" t="s">
        <v>9</v>
      </c>
      <c r="G114" s="2" t="s">
        <v>55</v>
      </c>
    </row>
    <row r="115" spans="1:7" x14ac:dyDescent="0.2">
      <c r="A115" s="11">
        <v>97</v>
      </c>
      <c r="B115" s="5" t="s">
        <v>91</v>
      </c>
      <c r="C115" s="11">
        <v>62534176727</v>
      </c>
      <c r="D115" s="5" t="s">
        <v>117</v>
      </c>
      <c r="E115" s="8">
        <f>1521.26+4737.5</f>
        <v>6258.76</v>
      </c>
      <c r="F115" s="5" t="s">
        <v>9</v>
      </c>
      <c r="G115" s="2" t="s">
        <v>20</v>
      </c>
    </row>
    <row r="116" spans="1:7" x14ac:dyDescent="0.2">
      <c r="A116" s="11">
        <v>98</v>
      </c>
      <c r="B116" s="5" t="s">
        <v>92</v>
      </c>
      <c r="C116" s="11">
        <v>87682591133</v>
      </c>
      <c r="D116" s="5" t="s">
        <v>118</v>
      </c>
      <c r="E116" s="8">
        <f>11742.96+1043.75</f>
        <v>12786.71</v>
      </c>
      <c r="F116" s="5" t="s">
        <v>9</v>
      </c>
      <c r="G116" s="2" t="s">
        <v>20</v>
      </c>
    </row>
    <row r="117" spans="1:7" x14ac:dyDescent="0.2">
      <c r="A117" s="11">
        <v>99</v>
      </c>
      <c r="B117" s="5" t="s">
        <v>93</v>
      </c>
      <c r="C117" s="11">
        <v>19849957757</v>
      </c>
      <c r="D117" s="5" t="s">
        <v>120</v>
      </c>
      <c r="E117" s="8">
        <f>13676.73+19456.73</f>
        <v>33133.46</v>
      </c>
      <c r="F117" s="5" t="s">
        <v>9</v>
      </c>
      <c r="G117" s="2" t="s">
        <v>20</v>
      </c>
    </row>
    <row r="118" spans="1:7" x14ac:dyDescent="0.2">
      <c r="A118" s="11">
        <v>100</v>
      </c>
      <c r="B118" s="5" t="s">
        <v>94</v>
      </c>
      <c r="C118" s="11">
        <v>52233171260</v>
      </c>
      <c r="D118" s="5" t="s">
        <v>119</v>
      </c>
      <c r="E118" s="8">
        <f>8359.63</f>
        <v>8359.6299999999992</v>
      </c>
      <c r="F118" s="5" t="s">
        <v>9</v>
      </c>
      <c r="G118" s="2" t="s">
        <v>20</v>
      </c>
    </row>
    <row r="119" spans="1:7" x14ac:dyDescent="0.2">
      <c r="A119" s="11">
        <v>101</v>
      </c>
      <c r="B119" s="5" t="s">
        <v>15</v>
      </c>
      <c r="C119" s="11" t="s">
        <v>15</v>
      </c>
      <c r="D119" s="5" t="s">
        <v>15</v>
      </c>
      <c r="E119" s="8">
        <f>60775.32+4726.34+6880.75</f>
        <v>72382.41</v>
      </c>
      <c r="F119" s="5" t="s">
        <v>9</v>
      </c>
      <c r="G119" s="2" t="s">
        <v>97</v>
      </c>
    </row>
    <row r="120" spans="1:7" x14ac:dyDescent="0.2">
      <c r="A120" s="11">
        <v>102</v>
      </c>
      <c r="B120" s="5" t="s">
        <v>15</v>
      </c>
      <c r="C120" s="11" t="s">
        <v>15</v>
      </c>
      <c r="D120" s="5" t="s">
        <v>15</v>
      </c>
      <c r="E120" s="8">
        <v>1590</v>
      </c>
      <c r="F120" s="5" t="s">
        <v>9</v>
      </c>
      <c r="G120" s="2" t="s">
        <v>98</v>
      </c>
    </row>
    <row r="121" spans="1:7" x14ac:dyDescent="0.2">
      <c r="A121" s="11">
        <v>103</v>
      </c>
      <c r="B121" s="5" t="s">
        <v>100</v>
      </c>
      <c r="C121" s="11">
        <v>87311810356</v>
      </c>
      <c r="D121" s="5" t="s">
        <v>121</v>
      </c>
      <c r="E121" s="8">
        <f>290.5+2.32</f>
        <v>292.82</v>
      </c>
      <c r="F121" s="5" t="s">
        <v>9</v>
      </c>
      <c r="G121" s="2" t="s">
        <v>99</v>
      </c>
    </row>
    <row r="122" spans="1:7" x14ac:dyDescent="0.2">
      <c r="A122" s="11">
        <v>104</v>
      </c>
      <c r="B122" s="5" t="s">
        <v>122</v>
      </c>
      <c r="C122" s="11">
        <v>62969535840</v>
      </c>
      <c r="D122" s="5" t="s">
        <v>123</v>
      </c>
      <c r="E122" s="8">
        <f>24.18</f>
        <v>24.18</v>
      </c>
      <c r="F122" s="5" t="s">
        <v>9</v>
      </c>
      <c r="G122" s="2" t="s">
        <v>20</v>
      </c>
    </row>
    <row r="123" spans="1:7" ht="12.75" thickBot="1" x14ac:dyDescent="0.25">
      <c r="A123" s="11">
        <v>105</v>
      </c>
      <c r="B123" s="5" t="s">
        <v>105</v>
      </c>
      <c r="C123" s="11">
        <v>22694857747</v>
      </c>
      <c r="D123" s="5" t="s">
        <v>127</v>
      </c>
      <c r="E123" s="8">
        <v>3466.8</v>
      </c>
      <c r="F123" s="5" t="s">
        <v>9</v>
      </c>
      <c r="G123" s="2" t="s">
        <v>106</v>
      </c>
    </row>
    <row r="124" spans="1:7" x14ac:dyDescent="0.2">
      <c r="A124" s="38">
        <v>106</v>
      </c>
      <c r="B124" s="40" t="s">
        <v>107</v>
      </c>
      <c r="C124" s="38">
        <v>34421776805</v>
      </c>
      <c r="D124" s="40" t="s">
        <v>128</v>
      </c>
      <c r="E124" s="16">
        <v>122.5</v>
      </c>
      <c r="F124" s="40" t="s">
        <v>9</v>
      </c>
      <c r="G124" s="26" t="s">
        <v>108</v>
      </c>
    </row>
    <row r="125" spans="1:7" ht="12.75" thickBot="1" x14ac:dyDescent="0.25">
      <c r="A125" s="39"/>
      <c r="B125" s="41"/>
      <c r="C125" s="39"/>
      <c r="D125" s="41"/>
      <c r="E125" s="18">
        <v>884.87</v>
      </c>
      <c r="F125" s="41"/>
      <c r="G125" s="27" t="s">
        <v>20</v>
      </c>
    </row>
    <row r="126" spans="1:7" x14ac:dyDescent="0.2">
      <c r="A126" s="31">
        <v>107</v>
      </c>
      <c r="B126" s="28" t="s">
        <v>15</v>
      </c>
      <c r="C126" s="31" t="s">
        <v>15</v>
      </c>
      <c r="D126" s="28" t="s">
        <v>15</v>
      </c>
      <c r="E126" s="17">
        <v>176.88</v>
      </c>
      <c r="F126" s="28" t="s">
        <v>9</v>
      </c>
      <c r="G126" s="29" t="s">
        <v>282</v>
      </c>
    </row>
    <row r="127" spans="1:7" x14ac:dyDescent="0.2">
      <c r="A127" s="11">
        <v>108</v>
      </c>
      <c r="B127" s="5" t="s">
        <v>15</v>
      </c>
      <c r="C127" s="11" t="s">
        <v>15</v>
      </c>
      <c r="D127" s="5" t="s">
        <v>15</v>
      </c>
      <c r="E127" s="8">
        <v>410.22</v>
      </c>
      <c r="F127" s="5" t="s">
        <v>9</v>
      </c>
      <c r="G127" s="2" t="s">
        <v>109</v>
      </c>
    </row>
    <row r="128" spans="1:7" x14ac:dyDescent="0.2">
      <c r="A128" s="11">
        <v>109</v>
      </c>
      <c r="B128" s="5" t="s">
        <v>372</v>
      </c>
      <c r="C128" s="11">
        <v>42525184727</v>
      </c>
      <c r="D128" s="5" t="s">
        <v>129</v>
      </c>
      <c r="E128" s="8">
        <v>195</v>
      </c>
      <c r="F128" s="5" t="s">
        <v>9</v>
      </c>
      <c r="G128" s="2" t="s">
        <v>95</v>
      </c>
    </row>
    <row r="129" spans="1:9" x14ac:dyDescent="0.2">
      <c r="A129" s="11">
        <v>110</v>
      </c>
      <c r="B129" s="5" t="s">
        <v>15</v>
      </c>
      <c r="C129" s="11" t="s">
        <v>15</v>
      </c>
      <c r="D129" s="5" t="s">
        <v>15</v>
      </c>
      <c r="E129" s="8">
        <v>140</v>
      </c>
      <c r="F129" s="5" t="s">
        <v>9</v>
      </c>
      <c r="G129" s="2" t="s">
        <v>371</v>
      </c>
    </row>
    <row r="130" spans="1:9" x14ac:dyDescent="0.2">
      <c r="A130" s="11">
        <v>111</v>
      </c>
      <c r="B130" s="5" t="s">
        <v>130</v>
      </c>
      <c r="C130" s="11">
        <v>49800593791</v>
      </c>
      <c r="D130" s="5" t="s">
        <v>132</v>
      </c>
      <c r="E130" s="8">
        <f>934.44+171.25+3000+2000+1044</f>
        <v>7149.6900000000005</v>
      </c>
      <c r="F130" s="5" t="s">
        <v>9</v>
      </c>
      <c r="G130" s="2" t="s">
        <v>405</v>
      </c>
    </row>
    <row r="131" spans="1:9" x14ac:dyDescent="0.2">
      <c r="A131" s="11">
        <v>112</v>
      </c>
      <c r="B131" s="36" t="s">
        <v>133</v>
      </c>
      <c r="C131" s="37">
        <v>47428597158</v>
      </c>
      <c r="D131" s="36" t="s">
        <v>135</v>
      </c>
      <c r="E131" s="8">
        <f>313.75+1579.24+3050</f>
        <v>4942.99</v>
      </c>
      <c r="F131" s="36" t="s">
        <v>9</v>
      </c>
      <c r="G131" s="2" t="s">
        <v>20</v>
      </c>
      <c r="I131" s="13"/>
    </row>
    <row r="132" spans="1:9" x14ac:dyDescent="0.2">
      <c r="A132" s="11">
        <v>113</v>
      </c>
      <c r="B132" s="5" t="s">
        <v>134</v>
      </c>
      <c r="C132" s="11">
        <v>26004523816</v>
      </c>
      <c r="D132" s="5" t="s">
        <v>136</v>
      </c>
      <c r="E132" s="8">
        <f>260.93</f>
        <v>260.93</v>
      </c>
      <c r="F132" s="5" t="s">
        <v>9</v>
      </c>
      <c r="G132" s="2" t="s">
        <v>20</v>
      </c>
    </row>
    <row r="133" spans="1:9" x14ac:dyDescent="0.2">
      <c r="A133" s="11">
        <v>114</v>
      </c>
      <c r="B133" s="5" t="s">
        <v>137</v>
      </c>
      <c r="C133" s="12" t="s">
        <v>139</v>
      </c>
      <c r="D133" s="5" t="s">
        <v>138</v>
      </c>
      <c r="E133" s="8">
        <f>196.45</f>
        <v>196.45</v>
      </c>
      <c r="F133" s="5" t="s">
        <v>9</v>
      </c>
      <c r="G133" s="2" t="s">
        <v>70</v>
      </c>
    </row>
    <row r="134" spans="1:9" x14ac:dyDescent="0.2">
      <c r="A134" s="11">
        <v>115</v>
      </c>
      <c r="B134" s="5" t="s">
        <v>141</v>
      </c>
      <c r="C134" s="11">
        <v>63988426425</v>
      </c>
      <c r="D134" s="5" t="s">
        <v>142</v>
      </c>
      <c r="E134" s="8">
        <f>5419.69+3657.5+1806.56+5462.06+165+20673.2</f>
        <v>37184.009999999995</v>
      </c>
      <c r="F134" s="5" t="s">
        <v>9</v>
      </c>
      <c r="G134" s="2" t="s">
        <v>20</v>
      </c>
    </row>
    <row r="135" spans="1:9" x14ac:dyDescent="0.2">
      <c r="A135" s="11">
        <v>116</v>
      </c>
      <c r="B135" s="5" t="s">
        <v>143</v>
      </c>
      <c r="C135" s="11">
        <v>64546066176</v>
      </c>
      <c r="D135" s="5" t="s">
        <v>144</v>
      </c>
      <c r="E135" s="8">
        <f>64.56+1499.61</f>
        <v>1564.1699999999998</v>
      </c>
      <c r="F135" s="5" t="s">
        <v>9</v>
      </c>
      <c r="G135" s="2" t="s">
        <v>20</v>
      </c>
    </row>
    <row r="136" spans="1:9" x14ac:dyDescent="0.2">
      <c r="A136" s="11">
        <v>117</v>
      </c>
      <c r="B136" s="5" t="s">
        <v>313</v>
      </c>
      <c r="C136" s="11">
        <v>30568370357</v>
      </c>
      <c r="D136" s="5" t="s">
        <v>314</v>
      </c>
      <c r="E136" s="15">
        <f>168.75</f>
        <v>168.75</v>
      </c>
      <c r="F136" s="19" t="s">
        <v>9</v>
      </c>
      <c r="G136" s="25" t="s">
        <v>147</v>
      </c>
    </row>
    <row r="137" spans="1:9" x14ac:dyDescent="0.2">
      <c r="A137" s="11">
        <v>118</v>
      </c>
      <c r="B137" s="36" t="s">
        <v>151</v>
      </c>
      <c r="C137" s="37">
        <v>65952859647</v>
      </c>
      <c r="D137" s="36" t="s">
        <v>152</v>
      </c>
      <c r="E137" s="8">
        <f>10612.5+23436.86</f>
        <v>34049.360000000001</v>
      </c>
      <c r="F137" s="36" t="s">
        <v>9</v>
      </c>
      <c r="G137" s="2" t="s">
        <v>20</v>
      </c>
    </row>
    <row r="138" spans="1:9" x14ac:dyDescent="0.2">
      <c r="A138" s="11">
        <v>119</v>
      </c>
      <c r="B138" s="5" t="s">
        <v>153</v>
      </c>
      <c r="C138" s="11">
        <v>83416546499</v>
      </c>
      <c r="D138" s="5" t="s">
        <v>156</v>
      </c>
      <c r="E138" s="8">
        <v>37.49</v>
      </c>
      <c r="F138" s="5" t="s">
        <v>9</v>
      </c>
      <c r="G138" s="2" t="s">
        <v>43</v>
      </c>
    </row>
    <row r="139" spans="1:9" x14ac:dyDescent="0.2">
      <c r="A139" s="11">
        <v>120</v>
      </c>
      <c r="B139" s="5" t="s">
        <v>154</v>
      </c>
      <c r="C139" s="11">
        <v>72836081238</v>
      </c>
      <c r="D139" s="5" t="s">
        <v>155</v>
      </c>
      <c r="E139" s="8">
        <f>3062.5+4000</f>
        <v>7062.5</v>
      </c>
      <c r="F139" s="5" t="s">
        <v>9</v>
      </c>
      <c r="G139" s="2" t="s">
        <v>20</v>
      </c>
    </row>
    <row r="140" spans="1:9" x14ac:dyDescent="0.2">
      <c r="A140" s="11">
        <v>121</v>
      </c>
      <c r="B140" s="5" t="s">
        <v>353</v>
      </c>
      <c r="C140" s="11">
        <v>35140755222</v>
      </c>
      <c r="D140" s="5" t="s">
        <v>354</v>
      </c>
      <c r="E140" s="8">
        <v>264.06</v>
      </c>
      <c r="F140" s="5" t="s">
        <v>9</v>
      </c>
      <c r="G140" s="2" t="s">
        <v>20</v>
      </c>
    </row>
    <row r="141" spans="1:9" x14ac:dyDescent="0.2">
      <c r="A141" s="11">
        <v>122</v>
      </c>
      <c r="B141" s="5" t="s">
        <v>157</v>
      </c>
      <c r="C141" s="11" t="s">
        <v>158</v>
      </c>
      <c r="D141" s="5" t="s">
        <v>159</v>
      </c>
      <c r="E141" s="8">
        <f>7072.74+8830.84</f>
        <v>15903.58</v>
      </c>
      <c r="F141" s="5" t="s">
        <v>9</v>
      </c>
      <c r="G141" s="2" t="s">
        <v>20</v>
      </c>
    </row>
    <row r="142" spans="1:9" x14ac:dyDescent="0.2">
      <c r="A142" s="11">
        <v>123</v>
      </c>
      <c r="B142" s="5" t="s">
        <v>160</v>
      </c>
      <c r="C142" s="11" t="s">
        <v>162</v>
      </c>
      <c r="D142" s="5" t="s">
        <v>161</v>
      </c>
      <c r="E142" s="8">
        <v>1181.1400000000001</v>
      </c>
      <c r="F142" s="5" t="s">
        <v>9</v>
      </c>
      <c r="G142" s="2" t="s">
        <v>20</v>
      </c>
    </row>
    <row r="143" spans="1:9" x14ac:dyDescent="0.2">
      <c r="A143" s="11">
        <v>124</v>
      </c>
      <c r="B143" s="5" t="s">
        <v>163</v>
      </c>
      <c r="C143" s="12" t="s">
        <v>165</v>
      </c>
      <c r="D143" s="5" t="s">
        <v>164</v>
      </c>
      <c r="E143" s="8">
        <f>2700+2000</f>
        <v>4700</v>
      </c>
      <c r="F143" s="5" t="s">
        <v>9</v>
      </c>
      <c r="G143" s="2" t="s">
        <v>20</v>
      </c>
    </row>
    <row r="144" spans="1:9" x14ac:dyDescent="0.2">
      <c r="A144" s="11">
        <v>125</v>
      </c>
      <c r="B144" s="5" t="s">
        <v>166</v>
      </c>
      <c r="C144" s="11">
        <v>95243482140</v>
      </c>
      <c r="D144" s="5" t="s">
        <v>167</v>
      </c>
      <c r="E144" s="8">
        <f>239.95+365.38</f>
        <v>605.32999999999993</v>
      </c>
      <c r="F144" s="5" t="s">
        <v>9</v>
      </c>
      <c r="G144" s="2" t="s">
        <v>20</v>
      </c>
    </row>
    <row r="145" spans="1:10" x14ac:dyDescent="0.2">
      <c r="A145" s="11">
        <v>126</v>
      </c>
      <c r="B145" s="5" t="s">
        <v>413</v>
      </c>
      <c r="C145" s="11">
        <v>74867487620</v>
      </c>
      <c r="D145" s="5" t="s">
        <v>168</v>
      </c>
      <c r="E145" s="8">
        <f>28.15+350.75+1280.5+1934.38</f>
        <v>3593.78</v>
      </c>
      <c r="F145" s="5" t="s">
        <v>9</v>
      </c>
      <c r="G145" s="2" t="s">
        <v>20</v>
      </c>
    </row>
    <row r="146" spans="1:10" x14ac:dyDescent="0.2">
      <c r="A146" s="11">
        <v>127</v>
      </c>
      <c r="B146" s="5" t="s">
        <v>169</v>
      </c>
      <c r="C146" s="11">
        <v>98656691838</v>
      </c>
      <c r="D146" s="5" t="s">
        <v>170</v>
      </c>
      <c r="E146" s="8">
        <v>2975</v>
      </c>
      <c r="F146" s="5" t="s">
        <v>9</v>
      </c>
      <c r="G146" s="2" t="s">
        <v>20</v>
      </c>
    </row>
    <row r="147" spans="1:10" x14ac:dyDescent="0.2">
      <c r="A147" s="11">
        <v>128</v>
      </c>
      <c r="B147" s="5" t="s">
        <v>171</v>
      </c>
      <c r="C147" s="11">
        <v>15907062900</v>
      </c>
      <c r="D147" s="5" t="s">
        <v>173</v>
      </c>
      <c r="E147" s="8">
        <v>13454.86</v>
      </c>
      <c r="F147" s="5" t="s">
        <v>9</v>
      </c>
      <c r="G147" s="2" t="s">
        <v>172</v>
      </c>
    </row>
    <row r="148" spans="1:10" x14ac:dyDescent="0.2">
      <c r="A148" s="11">
        <v>129</v>
      </c>
      <c r="B148" s="5" t="s">
        <v>439</v>
      </c>
      <c r="C148" s="11">
        <v>54818474035</v>
      </c>
      <c r="D148" s="5" t="s">
        <v>343</v>
      </c>
      <c r="E148" s="8">
        <v>55</v>
      </c>
      <c r="F148" s="5" t="s">
        <v>9</v>
      </c>
      <c r="G148" s="2" t="s">
        <v>174</v>
      </c>
    </row>
    <row r="149" spans="1:10" x14ac:dyDescent="0.2">
      <c r="A149" s="11">
        <v>130</v>
      </c>
      <c r="B149" s="5" t="s">
        <v>359</v>
      </c>
      <c r="C149" s="11">
        <v>98164456048</v>
      </c>
      <c r="D149" s="5" t="s">
        <v>360</v>
      </c>
      <c r="E149" s="8">
        <v>1624.95</v>
      </c>
      <c r="F149" s="5" t="s">
        <v>9</v>
      </c>
      <c r="G149" s="2" t="s">
        <v>104</v>
      </c>
    </row>
    <row r="150" spans="1:10" x14ac:dyDescent="0.2">
      <c r="A150" s="11">
        <v>131</v>
      </c>
      <c r="B150" s="5" t="s">
        <v>175</v>
      </c>
      <c r="C150" s="11">
        <v>97994010225</v>
      </c>
      <c r="D150" s="5" t="s">
        <v>176</v>
      </c>
      <c r="E150" s="8">
        <f>150+32.63</f>
        <v>182.63</v>
      </c>
      <c r="F150" s="5" t="s">
        <v>9</v>
      </c>
      <c r="G150" s="2" t="s">
        <v>20</v>
      </c>
    </row>
    <row r="151" spans="1:10" x14ac:dyDescent="0.2">
      <c r="A151" s="11">
        <v>132</v>
      </c>
      <c r="B151" s="5" t="s">
        <v>177</v>
      </c>
      <c r="C151" s="11">
        <v>22740118957</v>
      </c>
      <c r="D151" s="5" t="s">
        <v>178</v>
      </c>
      <c r="E151" s="8">
        <f>1570.13+845.63</f>
        <v>2415.7600000000002</v>
      </c>
      <c r="F151" s="5" t="s">
        <v>9</v>
      </c>
      <c r="G151" s="2" t="s">
        <v>20</v>
      </c>
    </row>
    <row r="152" spans="1:10" x14ac:dyDescent="0.2">
      <c r="A152" s="11">
        <v>133</v>
      </c>
      <c r="B152" s="5" t="s">
        <v>179</v>
      </c>
      <c r="C152" s="11">
        <v>78969071801</v>
      </c>
      <c r="D152" s="5" t="s">
        <v>180</v>
      </c>
      <c r="E152" s="8">
        <f>564.31+4000</f>
        <v>4564.3099999999995</v>
      </c>
      <c r="F152" s="5" t="s">
        <v>9</v>
      </c>
      <c r="G152" s="2" t="s">
        <v>20</v>
      </c>
      <c r="J152" s="13"/>
    </row>
    <row r="153" spans="1:10" x14ac:dyDescent="0.2">
      <c r="A153" s="11">
        <v>134</v>
      </c>
      <c r="B153" s="36" t="s">
        <v>410</v>
      </c>
      <c r="C153" s="37">
        <v>80653493587</v>
      </c>
      <c r="D153" s="36" t="s">
        <v>411</v>
      </c>
      <c r="E153" s="8">
        <v>990</v>
      </c>
      <c r="F153" s="5" t="s">
        <v>9</v>
      </c>
      <c r="G153" s="2" t="s">
        <v>20</v>
      </c>
    </row>
    <row r="154" spans="1:10" x14ac:dyDescent="0.2">
      <c r="A154" s="11">
        <v>135</v>
      </c>
      <c r="B154" s="19" t="s">
        <v>184</v>
      </c>
      <c r="C154" s="30">
        <v>42769559951</v>
      </c>
      <c r="D154" s="19" t="s">
        <v>185</v>
      </c>
      <c r="E154" s="15">
        <f>1628.45+5000</f>
        <v>6628.45</v>
      </c>
      <c r="F154" s="19" t="s">
        <v>9</v>
      </c>
      <c r="G154" s="25" t="s">
        <v>20</v>
      </c>
    </row>
    <row r="155" spans="1:10" x14ac:dyDescent="0.2">
      <c r="A155" s="11">
        <v>136</v>
      </c>
      <c r="B155" s="36" t="s">
        <v>186</v>
      </c>
      <c r="C155" s="37">
        <v>66181750806</v>
      </c>
      <c r="D155" s="36" t="s">
        <v>136</v>
      </c>
      <c r="E155" s="8">
        <v>287.85000000000002</v>
      </c>
      <c r="F155" s="36" t="s">
        <v>9</v>
      </c>
      <c r="G155" s="2" t="s">
        <v>187</v>
      </c>
    </row>
    <row r="156" spans="1:10" x14ac:dyDescent="0.2">
      <c r="A156" s="11">
        <v>137</v>
      </c>
      <c r="B156" s="5" t="s">
        <v>188</v>
      </c>
      <c r="C156" s="11">
        <v>48249084626</v>
      </c>
      <c r="D156" s="5" t="s">
        <v>189</v>
      </c>
      <c r="E156" s="8">
        <f>61.18</f>
        <v>61.18</v>
      </c>
      <c r="F156" s="5" t="s">
        <v>9</v>
      </c>
      <c r="G156" s="2" t="s">
        <v>20</v>
      </c>
    </row>
    <row r="157" spans="1:10" x14ac:dyDescent="0.2">
      <c r="A157" s="11">
        <v>138</v>
      </c>
      <c r="B157" s="5" t="s">
        <v>190</v>
      </c>
      <c r="C157" s="11">
        <v>26901839603</v>
      </c>
      <c r="D157" s="5" t="s">
        <v>191</v>
      </c>
      <c r="E157" s="8">
        <f>572.77</f>
        <v>572.77</v>
      </c>
      <c r="F157" s="5" t="s">
        <v>9</v>
      </c>
      <c r="G157" s="2" t="s">
        <v>20</v>
      </c>
    </row>
    <row r="158" spans="1:10" x14ac:dyDescent="0.2">
      <c r="A158" s="11">
        <v>139</v>
      </c>
      <c r="B158" s="5" t="s">
        <v>192</v>
      </c>
      <c r="C158" s="11">
        <v>52641439848</v>
      </c>
      <c r="D158" s="5" t="s">
        <v>193</v>
      </c>
      <c r="E158" s="8">
        <v>220.11</v>
      </c>
      <c r="F158" s="5" t="s">
        <v>9</v>
      </c>
      <c r="G158" s="2" t="s">
        <v>20</v>
      </c>
    </row>
    <row r="159" spans="1:10" x14ac:dyDescent="0.2">
      <c r="A159" s="11">
        <v>140</v>
      </c>
      <c r="B159" s="5" t="s">
        <v>361</v>
      </c>
      <c r="C159" s="11">
        <v>58421021869</v>
      </c>
      <c r="D159" s="5" t="s">
        <v>362</v>
      </c>
      <c r="E159" s="8">
        <f>5670.88+5845.8</f>
        <v>11516.68</v>
      </c>
      <c r="F159" s="5" t="s">
        <v>9</v>
      </c>
      <c r="G159" s="2" t="s">
        <v>20</v>
      </c>
    </row>
    <row r="160" spans="1:10" x14ac:dyDescent="0.2">
      <c r="A160" s="11">
        <v>141</v>
      </c>
      <c r="B160" s="5" t="s">
        <v>196</v>
      </c>
      <c r="C160" s="11">
        <v>60365429880</v>
      </c>
      <c r="D160" s="5" t="s">
        <v>197</v>
      </c>
      <c r="E160" s="8">
        <f>261.36+1063.83+76.13</f>
        <v>1401.3200000000002</v>
      </c>
      <c r="F160" s="5" t="s">
        <v>9</v>
      </c>
      <c r="G160" s="2" t="s">
        <v>20</v>
      </c>
    </row>
    <row r="161" spans="1:7" x14ac:dyDescent="0.2">
      <c r="A161" s="11">
        <v>142</v>
      </c>
      <c r="B161" s="5" t="s">
        <v>201</v>
      </c>
      <c r="C161" s="11">
        <v>37879152548</v>
      </c>
      <c r="D161" s="5" t="s">
        <v>202</v>
      </c>
      <c r="E161" s="8">
        <f>1032.75</f>
        <v>1032.75</v>
      </c>
      <c r="F161" s="5" t="s">
        <v>9</v>
      </c>
      <c r="G161" s="2" t="s">
        <v>20</v>
      </c>
    </row>
    <row r="162" spans="1:7" x14ac:dyDescent="0.2">
      <c r="A162" s="11">
        <v>143</v>
      </c>
      <c r="B162" s="5" t="s">
        <v>203</v>
      </c>
      <c r="C162" s="11">
        <v>90439696130</v>
      </c>
      <c r="D162" s="5" t="s">
        <v>204</v>
      </c>
      <c r="E162" s="8">
        <v>585.36</v>
      </c>
      <c r="F162" s="5" t="s">
        <v>9</v>
      </c>
      <c r="G162" s="2" t="s">
        <v>20</v>
      </c>
    </row>
    <row r="163" spans="1:7" x14ac:dyDescent="0.2">
      <c r="A163" s="11">
        <v>144</v>
      </c>
      <c r="B163" s="5" t="s">
        <v>205</v>
      </c>
      <c r="C163" s="11">
        <v>39048902955</v>
      </c>
      <c r="D163" s="5" t="s">
        <v>206</v>
      </c>
      <c r="E163" s="8">
        <v>514.82000000000005</v>
      </c>
      <c r="F163" s="5" t="s">
        <v>9</v>
      </c>
      <c r="G163" s="2" t="s">
        <v>43</v>
      </c>
    </row>
    <row r="164" spans="1:7" x14ac:dyDescent="0.2">
      <c r="A164" s="11">
        <v>145</v>
      </c>
      <c r="B164" s="5" t="s">
        <v>207</v>
      </c>
      <c r="C164" s="11">
        <v>85375838060</v>
      </c>
      <c r="D164" s="5" t="s">
        <v>208</v>
      </c>
      <c r="E164" s="8">
        <f>28.55</f>
        <v>28.55</v>
      </c>
      <c r="F164" s="5" t="s">
        <v>9</v>
      </c>
      <c r="G164" s="2" t="s">
        <v>43</v>
      </c>
    </row>
    <row r="165" spans="1:7" x14ac:dyDescent="0.2">
      <c r="A165" s="11">
        <v>146</v>
      </c>
      <c r="B165" s="5" t="s">
        <v>209</v>
      </c>
      <c r="C165" s="11">
        <v>55614719992</v>
      </c>
      <c r="D165" s="5" t="s">
        <v>210</v>
      </c>
      <c r="E165" s="8">
        <f>841.9</f>
        <v>841.9</v>
      </c>
      <c r="F165" s="5" t="s">
        <v>9</v>
      </c>
      <c r="G165" s="2" t="s">
        <v>20</v>
      </c>
    </row>
    <row r="166" spans="1:7" x14ac:dyDescent="0.2">
      <c r="A166" s="11">
        <v>147</v>
      </c>
      <c r="B166" s="5" t="s">
        <v>211</v>
      </c>
      <c r="C166" s="11">
        <v>95325472047</v>
      </c>
      <c r="D166" s="5" t="s">
        <v>212</v>
      </c>
      <c r="E166" s="8">
        <f>20000</f>
        <v>20000</v>
      </c>
      <c r="F166" s="5" t="s">
        <v>9</v>
      </c>
      <c r="G166" s="2" t="s">
        <v>20</v>
      </c>
    </row>
    <row r="167" spans="1:7" x14ac:dyDescent="0.2">
      <c r="A167" s="11">
        <v>148</v>
      </c>
      <c r="B167" s="5" t="s">
        <v>213</v>
      </c>
      <c r="C167" s="11">
        <v>38411868043</v>
      </c>
      <c r="D167" s="5" t="s">
        <v>214</v>
      </c>
      <c r="E167" s="8">
        <f>3600+12000</f>
        <v>15600</v>
      </c>
      <c r="F167" s="5" t="s">
        <v>9</v>
      </c>
      <c r="G167" s="2" t="s">
        <v>20</v>
      </c>
    </row>
    <row r="168" spans="1:7" x14ac:dyDescent="0.2">
      <c r="A168" s="11">
        <v>149</v>
      </c>
      <c r="B168" s="5" t="s">
        <v>215</v>
      </c>
      <c r="C168" s="11">
        <v>110752628</v>
      </c>
      <c r="D168" s="5" t="s">
        <v>218</v>
      </c>
      <c r="E168" s="8">
        <f>306.7+5134.85+10000</f>
        <v>15441.55</v>
      </c>
      <c r="F168" s="5" t="s">
        <v>9</v>
      </c>
      <c r="G168" s="2" t="s">
        <v>20</v>
      </c>
    </row>
    <row r="169" spans="1:7" x14ac:dyDescent="0.2">
      <c r="A169" s="11">
        <v>150</v>
      </c>
      <c r="B169" s="5" t="s">
        <v>216</v>
      </c>
      <c r="C169" s="11">
        <v>85611744662</v>
      </c>
      <c r="D169" s="5" t="s">
        <v>217</v>
      </c>
      <c r="E169" s="8">
        <f>1512.64+273</f>
        <v>1785.64</v>
      </c>
      <c r="F169" s="5" t="s">
        <v>9</v>
      </c>
      <c r="G169" s="2" t="s">
        <v>20</v>
      </c>
    </row>
    <row r="170" spans="1:7" x14ac:dyDescent="0.2">
      <c r="A170" s="11">
        <v>151</v>
      </c>
      <c r="B170" s="19" t="s">
        <v>369</v>
      </c>
      <c r="C170" s="35">
        <v>13278612358</v>
      </c>
      <c r="D170" s="19" t="s">
        <v>370</v>
      </c>
      <c r="E170" s="15">
        <f>243.75+800+468.75+312.5</f>
        <v>1825</v>
      </c>
      <c r="F170" s="19" t="s">
        <v>9</v>
      </c>
      <c r="G170" s="25" t="s">
        <v>131</v>
      </c>
    </row>
    <row r="171" spans="1:7" x14ac:dyDescent="0.2">
      <c r="A171" s="11">
        <v>152</v>
      </c>
      <c r="B171" s="5" t="s">
        <v>219</v>
      </c>
      <c r="C171" s="11">
        <v>53785632625</v>
      </c>
      <c r="D171" s="5" t="s">
        <v>220</v>
      </c>
      <c r="E171" s="8">
        <f>634.67</f>
        <v>634.66999999999996</v>
      </c>
      <c r="F171" s="5" t="s">
        <v>9</v>
      </c>
      <c r="G171" s="2" t="s">
        <v>20</v>
      </c>
    </row>
    <row r="172" spans="1:7" x14ac:dyDescent="0.2">
      <c r="A172" s="11">
        <v>153</v>
      </c>
      <c r="B172" s="5" t="s">
        <v>221</v>
      </c>
      <c r="C172" s="11">
        <v>76147579166</v>
      </c>
      <c r="D172" s="5" t="s">
        <v>222</v>
      </c>
      <c r="E172" s="8">
        <f>520.09</f>
        <v>520.09</v>
      </c>
      <c r="F172" s="5" t="s">
        <v>9</v>
      </c>
      <c r="G172" s="2" t="s">
        <v>20</v>
      </c>
    </row>
    <row r="173" spans="1:7" x14ac:dyDescent="0.2">
      <c r="A173" s="11">
        <v>154</v>
      </c>
      <c r="B173" s="5" t="s">
        <v>223</v>
      </c>
      <c r="C173" s="11">
        <v>48841983787</v>
      </c>
      <c r="D173" s="5" t="s">
        <v>224</v>
      </c>
      <c r="E173" s="8">
        <f>2081</f>
        <v>2081</v>
      </c>
      <c r="F173" s="5" t="s">
        <v>9</v>
      </c>
      <c r="G173" s="2" t="s">
        <v>20</v>
      </c>
    </row>
    <row r="174" spans="1:7" x14ac:dyDescent="0.2">
      <c r="A174" s="11">
        <v>155</v>
      </c>
      <c r="B174" s="5" t="s">
        <v>225</v>
      </c>
      <c r="C174" s="11" t="s">
        <v>15</v>
      </c>
      <c r="D174" s="5" t="s">
        <v>15</v>
      </c>
      <c r="E174" s="8">
        <v>200</v>
      </c>
      <c r="F174" s="5" t="s">
        <v>9</v>
      </c>
      <c r="G174" s="2" t="s">
        <v>99</v>
      </c>
    </row>
    <row r="175" spans="1:7" x14ac:dyDescent="0.2">
      <c r="A175" s="11">
        <v>156</v>
      </c>
      <c r="B175" s="5" t="s">
        <v>226</v>
      </c>
      <c r="C175" s="11">
        <v>29035933600</v>
      </c>
      <c r="D175" s="5" t="s">
        <v>227</v>
      </c>
      <c r="E175" s="8">
        <f>1676.42+15584.63</f>
        <v>17261.05</v>
      </c>
      <c r="F175" s="5" t="s">
        <v>9</v>
      </c>
      <c r="G175" s="2" t="s">
        <v>140</v>
      </c>
    </row>
    <row r="176" spans="1:7" x14ac:dyDescent="0.2">
      <c r="A176" s="11">
        <v>157</v>
      </c>
      <c r="B176" s="5" t="s">
        <v>229</v>
      </c>
      <c r="C176" s="11" t="s">
        <v>230</v>
      </c>
      <c r="D176" s="5" t="s">
        <v>231</v>
      </c>
      <c r="E176" s="8">
        <f>938.49+4000</f>
        <v>4938.49</v>
      </c>
      <c r="F176" s="5" t="s">
        <v>9</v>
      </c>
      <c r="G176" s="2" t="s">
        <v>20</v>
      </c>
    </row>
    <row r="177" spans="1:7" x14ac:dyDescent="0.2">
      <c r="A177" s="11">
        <v>158</v>
      </c>
      <c r="B177" s="5" t="s">
        <v>232</v>
      </c>
      <c r="C177" s="11">
        <v>85828625994</v>
      </c>
      <c r="D177" s="5" t="s">
        <v>233</v>
      </c>
      <c r="E177" s="8">
        <f>0.62</f>
        <v>0.62</v>
      </c>
      <c r="F177" s="5" t="s">
        <v>9</v>
      </c>
      <c r="G177" s="2" t="s">
        <v>228</v>
      </c>
    </row>
    <row r="178" spans="1:7" x14ac:dyDescent="0.2">
      <c r="A178" s="11">
        <v>159</v>
      </c>
      <c r="B178" s="5" t="s">
        <v>234</v>
      </c>
      <c r="C178" s="11">
        <v>64008199572</v>
      </c>
      <c r="D178" s="5" t="s">
        <v>235</v>
      </c>
      <c r="E178" s="8">
        <f>413.79</f>
        <v>413.79</v>
      </c>
      <c r="F178" s="5" t="s">
        <v>9</v>
      </c>
      <c r="G178" s="2" t="s">
        <v>20</v>
      </c>
    </row>
    <row r="179" spans="1:7" x14ac:dyDescent="0.2">
      <c r="A179" s="11">
        <v>160</v>
      </c>
      <c r="B179" s="5" t="s">
        <v>236</v>
      </c>
      <c r="C179" s="11">
        <v>83157399243</v>
      </c>
      <c r="D179" s="5" t="s">
        <v>237</v>
      </c>
      <c r="E179" s="8">
        <f>18.75</f>
        <v>18.75</v>
      </c>
      <c r="F179" s="5" t="s">
        <v>9</v>
      </c>
      <c r="G179" s="2" t="s">
        <v>20</v>
      </c>
    </row>
    <row r="180" spans="1:7" x14ac:dyDescent="0.2">
      <c r="A180" s="11">
        <v>161</v>
      </c>
      <c r="B180" s="5" t="s">
        <v>238</v>
      </c>
      <c r="C180" s="11" t="s">
        <v>239</v>
      </c>
      <c r="D180" s="5" t="s">
        <v>322</v>
      </c>
      <c r="E180" s="8">
        <v>772.9</v>
      </c>
      <c r="F180" s="5" t="s">
        <v>9</v>
      </c>
      <c r="G180" s="2" t="s">
        <v>20</v>
      </c>
    </row>
    <row r="181" spans="1:7" x14ac:dyDescent="0.2">
      <c r="A181" s="11">
        <v>162</v>
      </c>
      <c r="B181" s="5" t="s">
        <v>240</v>
      </c>
      <c r="C181" s="11">
        <v>54661026138</v>
      </c>
      <c r="D181" s="5" t="s">
        <v>241</v>
      </c>
      <c r="E181" s="8">
        <f>1197.75+698.08</f>
        <v>1895.83</v>
      </c>
      <c r="F181" s="5" t="s">
        <v>9</v>
      </c>
      <c r="G181" s="2" t="s">
        <v>20</v>
      </c>
    </row>
    <row r="182" spans="1:7" x14ac:dyDescent="0.2">
      <c r="A182" s="11">
        <v>163</v>
      </c>
      <c r="B182" s="5" t="s">
        <v>242</v>
      </c>
      <c r="C182" s="11">
        <v>69857578031</v>
      </c>
      <c r="D182" s="5" t="s">
        <v>244</v>
      </c>
      <c r="E182" s="8">
        <f>325.65</f>
        <v>325.64999999999998</v>
      </c>
      <c r="F182" s="5" t="s">
        <v>9</v>
      </c>
      <c r="G182" s="2" t="s">
        <v>243</v>
      </c>
    </row>
    <row r="183" spans="1:7" x14ac:dyDescent="0.2">
      <c r="A183" s="11">
        <v>164</v>
      </c>
      <c r="B183" s="5" t="s">
        <v>245</v>
      </c>
      <c r="C183" s="12" t="s">
        <v>247</v>
      </c>
      <c r="D183" s="5" t="s">
        <v>246</v>
      </c>
      <c r="E183" s="8">
        <f>989.2+891.23+1071.51</f>
        <v>2951.94</v>
      </c>
      <c r="F183" s="5" t="s">
        <v>9</v>
      </c>
      <c r="G183" s="2" t="s">
        <v>243</v>
      </c>
    </row>
    <row r="184" spans="1:7" x14ac:dyDescent="0.2">
      <c r="A184" s="11">
        <v>165</v>
      </c>
      <c r="B184" s="5" t="s">
        <v>251</v>
      </c>
      <c r="C184" s="11">
        <v>54482179263</v>
      </c>
      <c r="D184" s="5" t="s">
        <v>252</v>
      </c>
      <c r="E184" s="8">
        <v>149.4</v>
      </c>
      <c r="F184" s="5" t="s">
        <v>9</v>
      </c>
      <c r="G184" s="2" t="s">
        <v>20</v>
      </c>
    </row>
    <row r="185" spans="1:7" x14ac:dyDescent="0.2">
      <c r="A185" s="11">
        <v>166</v>
      </c>
      <c r="B185" s="5" t="s">
        <v>253</v>
      </c>
      <c r="C185" s="11">
        <v>79506290597</v>
      </c>
      <c r="D185" s="5" t="s">
        <v>255</v>
      </c>
      <c r="E185" s="8">
        <v>93.75</v>
      </c>
      <c r="F185" s="5" t="s">
        <v>9</v>
      </c>
      <c r="G185" s="2" t="s">
        <v>254</v>
      </c>
    </row>
    <row r="186" spans="1:7" x14ac:dyDescent="0.2">
      <c r="A186" s="11">
        <v>167</v>
      </c>
      <c r="B186" s="5" t="s">
        <v>257</v>
      </c>
      <c r="C186" s="11">
        <v>94505281348</v>
      </c>
      <c r="D186" s="5" t="s">
        <v>258</v>
      </c>
      <c r="E186" s="8">
        <v>165.23</v>
      </c>
      <c r="F186" s="5" t="s">
        <v>9</v>
      </c>
      <c r="G186" s="2" t="s">
        <v>147</v>
      </c>
    </row>
    <row r="187" spans="1:7" x14ac:dyDescent="0.2">
      <c r="A187" s="11">
        <v>168</v>
      </c>
      <c r="B187" s="5" t="s">
        <v>261</v>
      </c>
      <c r="C187" s="11">
        <v>79378753915</v>
      </c>
      <c r="D187" s="5" t="s">
        <v>262</v>
      </c>
      <c r="E187" s="8">
        <f>893.75</f>
        <v>893.75</v>
      </c>
      <c r="F187" s="5" t="s">
        <v>9</v>
      </c>
      <c r="G187" s="2" t="s">
        <v>20</v>
      </c>
    </row>
    <row r="188" spans="1:7" x14ac:dyDescent="0.2">
      <c r="A188" s="11">
        <v>169</v>
      </c>
      <c r="B188" s="5" t="s">
        <v>265</v>
      </c>
      <c r="C188" s="11">
        <v>32371574171</v>
      </c>
      <c r="D188" s="5" t="s">
        <v>266</v>
      </c>
      <c r="E188" s="8">
        <f>812.5</f>
        <v>812.5</v>
      </c>
      <c r="F188" s="5" t="s">
        <v>9</v>
      </c>
      <c r="G188" s="2" t="s">
        <v>131</v>
      </c>
    </row>
    <row r="189" spans="1:7" x14ac:dyDescent="0.2">
      <c r="A189" s="11">
        <v>170</v>
      </c>
      <c r="B189" s="5" t="s">
        <v>267</v>
      </c>
      <c r="C189" s="11">
        <v>22911773746</v>
      </c>
      <c r="D189" s="5" t="s">
        <v>268</v>
      </c>
      <c r="E189" s="8">
        <f>4000+1153.13</f>
        <v>5153.13</v>
      </c>
      <c r="F189" s="5" t="s">
        <v>9</v>
      </c>
      <c r="G189" s="2" t="s">
        <v>20</v>
      </c>
    </row>
    <row r="190" spans="1:7" x14ac:dyDescent="0.2">
      <c r="A190" s="11">
        <v>171</v>
      </c>
      <c r="B190" s="5" t="s">
        <v>275</v>
      </c>
      <c r="C190" s="11">
        <v>38867318377</v>
      </c>
      <c r="D190" s="5" t="s">
        <v>276</v>
      </c>
      <c r="E190" s="8">
        <f>42.75+188.7+450.59+592.71</f>
        <v>1274.75</v>
      </c>
      <c r="F190" s="5" t="s">
        <v>9</v>
      </c>
      <c r="G190" s="2" t="s">
        <v>20</v>
      </c>
    </row>
    <row r="191" spans="1:7" x14ac:dyDescent="0.2">
      <c r="A191" s="11">
        <v>172</v>
      </c>
      <c r="B191" s="5" t="s">
        <v>270</v>
      </c>
      <c r="C191" s="11">
        <v>56862872842</v>
      </c>
      <c r="D191" s="5" t="s">
        <v>277</v>
      </c>
      <c r="E191" s="8">
        <v>946</v>
      </c>
      <c r="F191" s="5" t="s">
        <v>9</v>
      </c>
      <c r="G191" s="2" t="s">
        <v>20</v>
      </c>
    </row>
    <row r="192" spans="1:7" x14ac:dyDescent="0.2">
      <c r="A192" s="11">
        <v>173</v>
      </c>
      <c r="B192" s="5" t="s">
        <v>356</v>
      </c>
      <c r="C192" s="11">
        <v>38001831721</v>
      </c>
      <c r="D192" s="5" t="s">
        <v>357</v>
      </c>
      <c r="E192" s="8">
        <v>100</v>
      </c>
      <c r="F192" s="5" t="s">
        <v>9</v>
      </c>
      <c r="G192" s="2" t="s">
        <v>358</v>
      </c>
    </row>
    <row r="193" spans="1:7" x14ac:dyDescent="0.2">
      <c r="A193" s="11">
        <v>174</v>
      </c>
      <c r="B193" s="5" t="s">
        <v>338</v>
      </c>
      <c r="C193" s="11">
        <v>74056056752</v>
      </c>
      <c r="D193" s="5" t="s">
        <v>304</v>
      </c>
      <c r="E193" s="8">
        <v>316.88</v>
      </c>
      <c r="F193" s="5" t="s">
        <v>9</v>
      </c>
      <c r="G193" s="2" t="s">
        <v>20</v>
      </c>
    </row>
    <row r="194" spans="1:7" x14ac:dyDescent="0.2">
      <c r="A194" s="11">
        <v>175</v>
      </c>
      <c r="B194" s="5" t="s">
        <v>321</v>
      </c>
      <c r="C194" s="11">
        <v>52398663574</v>
      </c>
      <c r="D194" s="5" t="s">
        <v>320</v>
      </c>
      <c r="E194" s="8">
        <v>98.3</v>
      </c>
      <c r="F194" s="5" t="s">
        <v>9</v>
      </c>
      <c r="G194" s="2" t="s">
        <v>283</v>
      </c>
    </row>
    <row r="195" spans="1:7" x14ac:dyDescent="0.2">
      <c r="A195" s="11">
        <v>176</v>
      </c>
      <c r="B195" s="5" t="s">
        <v>295</v>
      </c>
      <c r="C195" s="11">
        <v>11294943436</v>
      </c>
      <c r="D195" s="5" t="s">
        <v>296</v>
      </c>
      <c r="E195" s="8">
        <f>99.76</f>
        <v>99.76</v>
      </c>
      <c r="F195" s="5" t="s">
        <v>9</v>
      </c>
      <c r="G195" s="2" t="s">
        <v>70</v>
      </c>
    </row>
    <row r="196" spans="1:7" x14ac:dyDescent="0.2">
      <c r="A196" s="11">
        <v>177</v>
      </c>
      <c r="B196" s="5" t="s">
        <v>332</v>
      </c>
      <c r="C196" s="11">
        <v>57270798205</v>
      </c>
      <c r="D196" s="5" t="s">
        <v>333</v>
      </c>
      <c r="E196" s="8">
        <f>498.56</f>
        <v>498.56</v>
      </c>
      <c r="F196" s="5" t="s">
        <v>9</v>
      </c>
      <c r="G196" s="2" t="s">
        <v>11</v>
      </c>
    </row>
    <row r="197" spans="1:7" x14ac:dyDescent="0.2">
      <c r="A197" s="11">
        <v>178</v>
      </c>
      <c r="B197" s="19" t="s">
        <v>363</v>
      </c>
      <c r="C197" s="30">
        <v>78131970792</v>
      </c>
      <c r="D197" s="19" t="s">
        <v>364</v>
      </c>
      <c r="E197" s="15">
        <f>187.5+1312.5+1500</f>
        <v>3000</v>
      </c>
      <c r="F197" s="19" t="s">
        <v>9</v>
      </c>
      <c r="G197" s="25" t="s">
        <v>131</v>
      </c>
    </row>
    <row r="198" spans="1:7" x14ac:dyDescent="0.2">
      <c r="A198" s="11">
        <v>179</v>
      </c>
      <c r="B198" s="5" t="s">
        <v>317</v>
      </c>
      <c r="C198" s="12" t="s">
        <v>318</v>
      </c>
      <c r="D198" s="5" t="s">
        <v>319</v>
      </c>
      <c r="E198" s="8">
        <v>81</v>
      </c>
      <c r="F198" s="5" t="s">
        <v>9</v>
      </c>
      <c r="G198" s="2" t="s">
        <v>108</v>
      </c>
    </row>
    <row r="199" spans="1:7" x14ac:dyDescent="0.2">
      <c r="A199" s="11">
        <v>180</v>
      </c>
      <c r="B199" s="5" t="s">
        <v>301</v>
      </c>
      <c r="C199" s="11">
        <v>85821130368</v>
      </c>
      <c r="D199" s="5" t="s">
        <v>302</v>
      </c>
      <c r="E199" s="8">
        <v>16.600000000000001</v>
      </c>
      <c r="F199" s="24" t="s">
        <v>9</v>
      </c>
      <c r="G199" s="2" t="s">
        <v>96</v>
      </c>
    </row>
    <row r="200" spans="1:7" x14ac:dyDescent="0.2">
      <c r="A200" s="11">
        <v>181</v>
      </c>
      <c r="B200" s="5" t="s">
        <v>330</v>
      </c>
      <c r="C200" s="11">
        <v>27712717103</v>
      </c>
      <c r="D200" s="5" t="s">
        <v>331</v>
      </c>
      <c r="E200" s="8">
        <v>5855.63</v>
      </c>
      <c r="F200" s="36" t="s">
        <v>9</v>
      </c>
      <c r="G200" s="2" t="s">
        <v>55</v>
      </c>
    </row>
    <row r="201" spans="1:7" x14ac:dyDescent="0.2">
      <c r="A201" s="11">
        <v>182</v>
      </c>
      <c r="B201" s="5" t="s">
        <v>292</v>
      </c>
      <c r="C201" s="11" t="s">
        <v>293</v>
      </c>
      <c r="D201" s="5" t="s">
        <v>294</v>
      </c>
      <c r="E201" s="15">
        <v>7590</v>
      </c>
      <c r="F201" s="19" t="s">
        <v>9</v>
      </c>
      <c r="G201" s="25" t="s">
        <v>20</v>
      </c>
    </row>
    <row r="202" spans="1:7" x14ac:dyDescent="0.2">
      <c r="A202" s="11">
        <v>183</v>
      </c>
      <c r="B202" s="5" t="s">
        <v>310</v>
      </c>
      <c r="C202" s="11" t="s">
        <v>312</v>
      </c>
      <c r="D202" s="5" t="s">
        <v>311</v>
      </c>
      <c r="E202" s="8">
        <f>1892.15+109.23</f>
        <v>2001.38</v>
      </c>
      <c r="F202" s="5" t="s">
        <v>9</v>
      </c>
      <c r="G202" s="2" t="s">
        <v>20</v>
      </c>
    </row>
    <row r="203" spans="1:7" x14ac:dyDescent="0.2">
      <c r="A203" s="11">
        <v>184</v>
      </c>
      <c r="B203" s="5" t="s">
        <v>288</v>
      </c>
      <c r="C203" s="11">
        <v>78424785565</v>
      </c>
      <c r="D203" s="5" t="s">
        <v>289</v>
      </c>
      <c r="E203" s="8">
        <f>170</f>
        <v>170</v>
      </c>
      <c r="F203" s="5" t="s">
        <v>9</v>
      </c>
      <c r="G203" s="2" t="s">
        <v>20</v>
      </c>
    </row>
    <row r="204" spans="1:7" x14ac:dyDescent="0.2">
      <c r="A204" s="11">
        <v>185</v>
      </c>
      <c r="B204" s="5" t="s">
        <v>339</v>
      </c>
      <c r="C204" s="11">
        <v>66402309304</v>
      </c>
      <c r="D204" s="5" t="s">
        <v>340</v>
      </c>
      <c r="E204" s="8">
        <f>2000+2000+1200+1837.5</f>
        <v>7037.5</v>
      </c>
      <c r="F204" s="5" t="s">
        <v>9</v>
      </c>
      <c r="G204" s="2" t="s">
        <v>20</v>
      </c>
    </row>
    <row r="205" spans="1:7" x14ac:dyDescent="0.2">
      <c r="A205" s="11">
        <v>186</v>
      </c>
      <c r="B205" s="5" t="s">
        <v>344</v>
      </c>
      <c r="C205" s="11">
        <v>37639806727</v>
      </c>
      <c r="D205" s="5" t="s">
        <v>355</v>
      </c>
      <c r="E205" s="8">
        <v>480</v>
      </c>
      <c r="F205" s="5" t="s">
        <v>9</v>
      </c>
      <c r="G205" s="2" t="s">
        <v>345</v>
      </c>
    </row>
    <row r="206" spans="1:7" x14ac:dyDescent="0.2">
      <c r="A206" s="11">
        <v>187</v>
      </c>
      <c r="B206" s="5" t="s">
        <v>315</v>
      </c>
      <c r="C206" s="11">
        <v>44307963093</v>
      </c>
      <c r="D206" s="5" t="s">
        <v>316</v>
      </c>
      <c r="E206" s="8">
        <f>1450</f>
        <v>1450</v>
      </c>
      <c r="F206" s="5" t="s">
        <v>9</v>
      </c>
      <c r="G206" s="2" t="s">
        <v>20</v>
      </c>
    </row>
    <row r="207" spans="1:7" x14ac:dyDescent="0.2">
      <c r="A207" s="11">
        <v>188</v>
      </c>
      <c r="B207" s="5" t="s">
        <v>374</v>
      </c>
      <c r="C207" s="11">
        <v>43764396102</v>
      </c>
      <c r="D207" s="5" t="s">
        <v>375</v>
      </c>
      <c r="E207" s="8">
        <f>68.75+5135</f>
        <v>5203.75</v>
      </c>
      <c r="F207" s="5" t="s">
        <v>9</v>
      </c>
      <c r="G207" s="2" t="s">
        <v>20</v>
      </c>
    </row>
    <row r="208" spans="1:7" x14ac:dyDescent="0.2">
      <c r="A208" s="11">
        <v>189</v>
      </c>
      <c r="B208" s="5" t="s">
        <v>290</v>
      </c>
      <c r="C208" s="11">
        <v>31826907316</v>
      </c>
      <c r="D208" s="5" t="s">
        <v>291</v>
      </c>
      <c r="E208" s="8">
        <v>3984.05</v>
      </c>
      <c r="F208" s="5" t="s">
        <v>9</v>
      </c>
      <c r="G208" s="2" t="s">
        <v>20</v>
      </c>
    </row>
    <row r="209" spans="1:7" x14ac:dyDescent="0.2">
      <c r="A209" s="11">
        <v>190</v>
      </c>
      <c r="B209" s="5" t="s">
        <v>365</v>
      </c>
      <c r="C209" s="11">
        <v>57845277445</v>
      </c>
      <c r="D209" s="5" t="s">
        <v>366</v>
      </c>
      <c r="E209" s="8">
        <v>393.75</v>
      </c>
      <c r="F209" s="5" t="s">
        <v>9</v>
      </c>
      <c r="G209" s="2" t="s">
        <v>96</v>
      </c>
    </row>
    <row r="210" spans="1:7" x14ac:dyDescent="0.2">
      <c r="A210" s="11">
        <v>191</v>
      </c>
      <c r="B210" s="5" t="s">
        <v>337</v>
      </c>
      <c r="C210" s="11">
        <v>73294314024</v>
      </c>
      <c r="D210" s="5" t="s">
        <v>287</v>
      </c>
      <c r="E210" s="8">
        <f>59.5</f>
        <v>59.5</v>
      </c>
      <c r="F210" s="5" t="s">
        <v>9</v>
      </c>
      <c r="G210" s="2" t="s">
        <v>286</v>
      </c>
    </row>
    <row r="211" spans="1:7" x14ac:dyDescent="0.2">
      <c r="A211" s="11">
        <v>192</v>
      </c>
      <c r="B211" s="5" t="s">
        <v>379</v>
      </c>
      <c r="C211" s="11">
        <v>59739812601</v>
      </c>
      <c r="D211" s="5" t="s">
        <v>380</v>
      </c>
      <c r="E211" s="8">
        <f>3121.25+8421.25</f>
        <v>11542.5</v>
      </c>
      <c r="F211" s="5" t="s">
        <v>9</v>
      </c>
      <c r="G211" s="2" t="s">
        <v>20</v>
      </c>
    </row>
    <row r="212" spans="1:7" x14ac:dyDescent="0.2">
      <c r="A212" s="11">
        <v>193</v>
      </c>
      <c r="B212" s="5" t="s">
        <v>381</v>
      </c>
      <c r="C212" s="11">
        <v>25339023257</v>
      </c>
      <c r="D212" s="5" t="s">
        <v>382</v>
      </c>
      <c r="E212" s="8">
        <f>262.88+87.63</f>
        <v>350.51</v>
      </c>
      <c r="F212" s="5" t="s">
        <v>9</v>
      </c>
      <c r="G212" s="2" t="s">
        <v>20</v>
      </c>
    </row>
    <row r="213" spans="1:7" x14ac:dyDescent="0.2">
      <c r="A213" s="11">
        <v>194</v>
      </c>
      <c r="B213" s="5" t="s">
        <v>347</v>
      </c>
      <c r="C213" s="11">
        <v>61373622132</v>
      </c>
      <c r="D213" s="5" t="s">
        <v>348</v>
      </c>
      <c r="E213" s="8">
        <f>71.25+81.75</f>
        <v>153</v>
      </c>
      <c r="F213" s="5" t="s">
        <v>9</v>
      </c>
      <c r="G213" s="2" t="s">
        <v>20</v>
      </c>
    </row>
    <row r="214" spans="1:7" x14ac:dyDescent="0.2">
      <c r="A214" s="11">
        <v>195</v>
      </c>
      <c r="B214" s="5" t="s">
        <v>349</v>
      </c>
      <c r="C214" s="11">
        <v>80805858278</v>
      </c>
      <c r="D214" s="5" t="s">
        <v>138</v>
      </c>
      <c r="E214" s="8">
        <v>41.42</v>
      </c>
      <c r="F214" s="5" t="s">
        <v>9</v>
      </c>
      <c r="G214" s="2" t="s">
        <v>43</v>
      </c>
    </row>
    <row r="215" spans="1:7" x14ac:dyDescent="0.2">
      <c r="A215" s="11">
        <v>196</v>
      </c>
      <c r="B215" s="5" t="s">
        <v>272</v>
      </c>
      <c r="C215" s="11">
        <v>54527841697</v>
      </c>
      <c r="D215" s="5" t="s">
        <v>279</v>
      </c>
      <c r="E215" s="8">
        <f>975+975</f>
        <v>1950</v>
      </c>
      <c r="F215" s="5" t="s">
        <v>9</v>
      </c>
      <c r="G215" s="2" t="s">
        <v>20</v>
      </c>
    </row>
    <row r="216" spans="1:7" x14ac:dyDescent="0.2">
      <c r="A216" s="11">
        <v>197</v>
      </c>
      <c r="B216" s="5" t="s">
        <v>273</v>
      </c>
      <c r="C216" s="11">
        <v>100299833</v>
      </c>
      <c r="D216" s="5" t="s">
        <v>280</v>
      </c>
      <c r="E216" s="8">
        <f>3750</f>
        <v>3750</v>
      </c>
      <c r="F216" s="5" t="s">
        <v>9</v>
      </c>
      <c r="G216" s="2" t="s">
        <v>20</v>
      </c>
    </row>
    <row r="217" spans="1:7" ht="5.25" customHeight="1" x14ac:dyDescent="0.2">
      <c r="A217" s="11"/>
      <c r="B217" s="5"/>
      <c r="C217" s="11"/>
      <c r="D217" s="5"/>
      <c r="E217" s="8"/>
      <c r="F217" s="5"/>
      <c r="G217" s="2"/>
    </row>
    <row r="219" spans="1:7" x14ac:dyDescent="0.2">
      <c r="D219" s="53" t="s">
        <v>466</v>
      </c>
      <c r="E219" s="52">
        <f>SUM(E11:E217)</f>
        <v>2802910.0499999989</v>
      </c>
    </row>
  </sheetData>
  <sheetProtection algorithmName="SHA-512" hashValue="szJ9MYip0MHKlZIKWNmSBeUJTw1ssdFWc32UtUPK4Lr9yQmZ14N3FRmxeRL9hyrct6eGy7WFgshr3HCdEJU4Mw==" saltValue="JyBc4ze+ugcL6cnxDAzWoQ==" spinCount="100000" sheet="1" objects="1" scenarios="1" selectLockedCells="1" autoFilter="0" selectUnlockedCells="1"/>
  <autoFilter ref="A10:G216" xr:uid="{1950F4FB-0261-43D0-828A-F0FFB9B4258F}"/>
  <mergeCells count="33">
    <mergeCell ref="A124:A125"/>
    <mergeCell ref="B124:B125"/>
    <mergeCell ref="C124:C125"/>
    <mergeCell ref="D124:D125"/>
    <mergeCell ref="F124:F125"/>
    <mergeCell ref="A38:A39"/>
    <mergeCell ref="A40:A41"/>
    <mergeCell ref="A52:A53"/>
    <mergeCell ref="B33:B36"/>
    <mergeCell ref="A33:A36"/>
    <mergeCell ref="B38:B39"/>
    <mergeCell ref="B52:B53"/>
    <mergeCell ref="B40:B41"/>
    <mergeCell ref="C33:C36"/>
    <mergeCell ref="D33:D36"/>
    <mergeCell ref="F33:F36"/>
    <mergeCell ref="A6:B6"/>
    <mergeCell ref="A7:B7"/>
    <mergeCell ref="C8:F8"/>
    <mergeCell ref="B28:B30"/>
    <mergeCell ref="C28:C30"/>
    <mergeCell ref="D28:D30"/>
    <mergeCell ref="F28:F30"/>
    <mergeCell ref="A28:A30"/>
    <mergeCell ref="C52:C53"/>
    <mergeCell ref="D52:D53"/>
    <mergeCell ref="F52:F53"/>
    <mergeCell ref="C38:C39"/>
    <mergeCell ref="F38:F39"/>
    <mergeCell ref="D38:D39"/>
    <mergeCell ref="C40:C41"/>
    <mergeCell ref="D40:D41"/>
    <mergeCell ref="F40:F41"/>
  </mergeCells>
  <pageMargins left="0.7" right="0.7" top="0.75" bottom="0.75" header="0.3" footer="0.3"/>
  <pageSetup paperSize="9" orientation="portrait" verticalDpi="0" r:id="rId1"/>
  <ignoredErrors>
    <ignoredError sqref="C16 C24 C61 C133 C143 C183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012026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Mirjana Gabrić Macan</dc:creator>
  <cp:lastModifiedBy>Mirjana Gabrić Macan</cp:lastModifiedBy>
  <cp:lastPrinted>2024-05-08T10:47:24Z</cp:lastPrinted>
  <dcterms:created xsi:type="dcterms:W3CDTF">2024-01-29T13:15:26Z</dcterms:created>
  <dcterms:modified xsi:type="dcterms:W3CDTF">2026-02-03T11:39:58Z</dcterms:modified>
</cp:coreProperties>
</file>